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E:\PIF\08 MIDEPLAN\2019.09.30_Informe 3\"/>
    </mc:Choice>
  </mc:AlternateContent>
  <xr:revisionPtr revIDLastSave="0" documentId="13_ncr:1_{51C9E0FF-4261-4F6C-BDB9-B102DD53ACB3}" xr6:coauthVersionLast="41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Información solicitada" sheetId="1" r:id="rId1"/>
    <sheet name="Detalle" sheetId="3" r:id="rId2"/>
    <sheet name="Cálculo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" i="1" l="1"/>
  <c r="N5" i="1"/>
  <c r="L5" i="1"/>
  <c r="Q5" i="1"/>
  <c r="O5" i="1"/>
  <c r="M5" i="1"/>
  <c r="K5" i="1"/>
  <c r="Q4" i="1"/>
  <c r="O4" i="1"/>
  <c r="M4" i="1"/>
  <c r="K4" i="1"/>
  <c r="H8" i="3"/>
  <c r="H7" i="3"/>
  <c r="C5" i="3"/>
  <c r="C7" i="3" s="1"/>
  <c r="D5" i="3" l="1"/>
  <c r="D7" i="3" s="1"/>
  <c r="C8" i="3"/>
  <c r="E5" i="3" l="1"/>
  <c r="E7" i="3" s="1"/>
  <c r="D8" i="3"/>
  <c r="C23" i="2"/>
  <c r="C24" i="2" s="1"/>
  <c r="C25" i="2" s="1"/>
  <c r="E8" i="3" l="1"/>
  <c r="F5" i="3"/>
  <c r="F15" i="2"/>
  <c r="E15" i="2"/>
  <c r="D15" i="2"/>
  <c r="C15" i="2"/>
  <c r="C16" i="2" s="1"/>
  <c r="C7" i="2"/>
  <c r="C8" i="2" s="1"/>
  <c r="D5" i="2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P7" i="2" s="1"/>
  <c r="P8" i="2" s="1"/>
  <c r="F7" i="3" l="1"/>
  <c r="F8" i="3" s="1"/>
  <c r="D16" i="2"/>
  <c r="C17" i="2"/>
  <c r="C18" i="2" s="1"/>
  <c r="G7" i="2"/>
  <c r="G8" i="2" s="1"/>
  <c r="L7" i="2"/>
  <c r="L8" i="2" s="1"/>
  <c r="F7" i="2"/>
  <c r="F8" i="2" s="1"/>
  <c r="O7" i="2"/>
  <c r="O8" i="2" s="1"/>
  <c r="K7" i="2"/>
  <c r="K8" i="2" s="1"/>
  <c r="I7" i="2"/>
  <c r="I8" i="2" s="1"/>
  <c r="E7" i="2"/>
  <c r="E8" i="2" s="1"/>
  <c r="N7" i="2"/>
  <c r="N8" i="2" s="1"/>
  <c r="J7" i="2"/>
  <c r="J8" i="2" s="1"/>
  <c r="H7" i="2"/>
  <c r="H8" i="2" s="1"/>
  <c r="D7" i="2"/>
  <c r="D8" i="2" s="1"/>
  <c r="M7" i="2"/>
  <c r="M8" i="2" s="1"/>
  <c r="D17" i="2" l="1"/>
  <c r="D18" i="2" s="1"/>
  <c r="E16" i="2"/>
  <c r="E17" i="2" l="1"/>
  <c r="E18" i="2" s="1"/>
  <c r="F16" i="2"/>
  <c r="F17" i="2" l="1"/>
  <c r="F18" i="2" s="1"/>
</calcChain>
</file>

<file path=xl/sharedStrings.xml><?xml version="1.0" encoding="utf-8"?>
<sst xmlns="http://schemas.openxmlformats.org/spreadsheetml/2006/main" count="78" uniqueCount="37">
  <si>
    <t>Año</t>
  </si>
  <si>
    <t>2016</t>
  </si>
  <si>
    <t>2017</t>
  </si>
  <si>
    <t>2018</t>
  </si>
  <si>
    <t>2019</t>
  </si>
  <si>
    <t>2020</t>
  </si>
  <si>
    <t>2021</t>
  </si>
  <si>
    <t>Proyecto</t>
  </si>
  <si>
    <t>Estado_Proyecto</t>
  </si>
  <si>
    <t>Etapa_Actual_Proyecto</t>
  </si>
  <si>
    <t>Monto programado</t>
  </si>
  <si>
    <t>Monto ejecutado</t>
  </si>
  <si>
    <t>Ministerio de Comercio Exterior (COMEX)</t>
  </si>
  <si>
    <t>001777 Desarrollo, modernización y equipamiento de los puestos fronterizos terrestres (Paso Canoas, Sixaola, Peñas Blancas y Las Tablillas) y actualización de los sistemas informáticos</t>
  </si>
  <si>
    <t>2. Activo</t>
  </si>
  <si>
    <t>2022</t>
  </si>
  <si>
    <t>I</t>
  </si>
  <si>
    <t>II</t>
  </si>
  <si>
    <t>III</t>
  </si>
  <si>
    <t>IV</t>
  </si>
  <si>
    <t>Acumulado</t>
  </si>
  <si>
    <t>Tipo de cambio</t>
  </si>
  <si>
    <t>Trimestre</t>
  </si>
  <si>
    <t>Monto programado acumulado (colones)</t>
  </si>
  <si>
    <t>Monto programado (miles de colones)</t>
  </si>
  <si>
    <t>Flujo de caja (dólares de EEUU)</t>
  </si>
  <si>
    <t>Acumulado (dólares de EEUU)</t>
  </si>
  <si>
    <t>Financiamiento Acumulado (USD)</t>
  </si>
  <si>
    <t>Financiamiento Acumulado
(miles de colones)</t>
  </si>
  <si>
    <t>Elaborado por: Tiky Morales</t>
  </si>
  <si>
    <t>Fuente: Plan de Ejecución Plurianual de fecha 17 de junio del 2019</t>
  </si>
  <si>
    <t>Observaciones: Se aplica ajuste presupuestario por diferencial cambiario según Certificación N°DCN-ARP-485-2019 del 14 de mayo del 2019.</t>
  </si>
  <si>
    <t>Ejecutado Acumulado</t>
  </si>
  <si>
    <t>TC</t>
  </si>
  <si>
    <t>Fuente: Plan de Ejecución Plurianual de fecha 31 de agosto del 2019</t>
  </si>
  <si>
    <t>Observaciones: Se aplica ajuste presupuestario por diferencial cambiario según Certificación N°DCN-ARP-485-2019 del 14 de mayo del 2019 (594,45 colones por dólar)</t>
  </si>
  <si>
    <t>Ejecutado al 17 set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</si>
</sst>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&quot;₡&quot;#,##0.00"/>
  </numFmts>
  <fonts count="5" x14ac:knownFonts="1">
    <font>
      <sz val="11"/>
      <color theme="1"/>
      <name val="Calibri"/>
      <family val="2"/>
      <scheme val="minor"/>
    </font>
    <font>
      <sz val="8"/>
      <color rgb="FF000000"/>
      <name val="Tahoma"/>
    </font>
    <font>
      <sz val="10"/>
      <color theme="1"/>
      <name val="Calibri Light"/>
      <family val="2"/>
      <scheme val="major"/>
    </font>
    <font>
      <i/>
      <sz val="8"/>
      <color theme="1"/>
      <name val="Calibri Light"/>
      <family val="2"/>
      <scheme val="major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 readingOrder="1"/>
    </xf>
    <xf numFmtId="4" fontId="1" fillId="2" borderId="1" xfId="0" applyNumberFormat="1" applyFont="1" applyFill="1" applyBorder="1" applyAlignment="1">
      <alignment horizontal="right" vertical="center" wrapText="1" readingOrder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/>
    <xf numFmtId="165" fontId="2" fillId="3" borderId="0" xfId="0" applyNumberFormat="1" applyFont="1" applyFill="1"/>
    <xf numFmtId="164" fontId="2" fillId="3" borderId="2" xfId="0" applyNumberFormat="1" applyFont="1" applyFill="1" applyBorder="1"/>
    <xf numFmtId="0" fontId="2" fillId="3" borderId="2" xfId="0" applyFont="1" applyFill="1" applyBorder="1"/>
    <xf numFmtId="165" fontId="2" fillId="3" borderId="2" xfId="0" applyNumberFormat="1" applyFont="1" applyFill="1" applyBorder="1"/>
    <xf numFmtId="165" fontId="2" fillId="3" borderId="3" xfId="0" applyNumberFormat="1" applyFont="1" applyFill="1" applyBorder="1"/>
    <xf numFmtId="165" fontId="2" fillId="3" borderId="4" xfId="0" applyNumberFormat="1" applyFont="1" applyFill="1" applyBorder="1"/>
    <xf numFmtId="164" fontId="2" fillId="3" borderId="3" xfId="0" applyNumberFormat="1" applyFont="1" applyFill="1" applyBorder="1"/>
    <xf numFmtId="0" fontId="2" fillId="3" borderId="3" xfId="0" applyFont="1" applyFill="1" applyBorder="1"/>
    <xf numFmtId="165" fontId="2" fillId="3" borderId="6" xfId="0" applyNumberFormat="1" applyFont="1" applyFill="1" applyBorder="1"/>
    <xf numFmtId="164" fontId="2" fillId="3" borderId="5" xfId="0" applyNumberFormat="1" applyFont="1" applyFill="1" applyBorder="1"/>
    <xf numFmtId="0" fontId="2" fillId="3" borderId="5" xfId="0" applyFont="1" applyFill="1" applyBorder="1"/>
    <xf numFmtId="164" fontId="3" fillId="3" borderId="3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left" vertical="center" wrapText="1" readingOrder="1"/>
    </xf>
    <xf numFmtId="49" fontId="4" fillId="4" borderId="1" xfId="0" applyNumberFormat="1" applyFont="1" applyFill="1" applyBorder="1" applyAlignment="1">
      <alignment horizontal="left" vertical="center" wrapText="1" readingOrder="1"/>
    </xf>
    <xf numFmtId="4" fontId="1" fillId="2" borderId="1" xfId="0" applyNumberFormat="1" applyFont="1" applyFill="1" applyBorder="1" applyAlignment="1">
      <alignment horizontal="right" vertical="center" wrapText="1" readingOrder="1"/>
    </xf>
    <xf numFmtId="0" fontId="2" fillId="4" borderId="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3" borderId="0" xfId="0" applyFill="1" applyAlignment="1">
      <alignment wrapText="1" readingOrder="1"/>
    </xf>
    <xf numFmtId="49" fontId="4" fillId="3" borderId="0" xfId="0" applyNumberFormat="1" applyFont="1" applyFill="1" applyBorder="1" applyAlignment="1">
      <alignment horizontal="left" vertical="center" wrapText="1" readingOrder="1"/>
    </xf>
    <xf numFmtId="4" fontId="1" fillId="3" borderId="0" xfId="0" applyNumberFormat="1" applyFont="1" applyFill="1" applyBorder="1" applyAlignment="1">
      <alignment horizontal="right" vertical="center" wrapText="1" readingOrder="1"/>
    </xf>
    <xf numFmtId="0" fontId="2" fillId="4" borderId="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right" vertical="center" wrapText="1" readingOrder="1"/>
    </xf>
    <xf numFmtId="49" fontId="1" fillId="4" borderId="1" xfId="0" applyNumberFormat="1" applyFont="1" applyFill="1" applyBorder="1" applyAlignment="1">
      <alignment horizontal="left" vertical="center" wrapText="1" readingOrder="1"/>
    </xf>
    <xf numFmtId="0" fontId="2" fillId="4" borderId="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outlinePr summaryBelow="0"/>
  </sheetPr>
  <dimension ref="A1:R9"/>
  <sheetViews>
    <sheetView showGridLines="0" tabSelected="1" workbookViewId="0">
      <selection activeCell="A9" sqref="A9"/>
    </sheetView>
  </sheetViews>
  <sheetFormatPr baseColWidth="10" defaultColWidth="11.42578125" defaultRowHeight="15" x14ac:dyDescent="0.25"/>
  <cols>
    <col min="1" max="1" width="65.28515625" style="1" customWidth="1"/>
    <col min="2" max="2" width="13.140625" style="1" customWidth="1"/>
    <col min="3" max="3" width="17.5703125" style="1" customWidth="1"/>
    <col min="4" max="4" width="4.28515625" style="1" customWidth="1"/>
    <col min="5" max="5" width="11.140625" style="1" customWidth="1"/>
    <col min="6" max="6" width="13.85546875" style="1" customWidth="1"/>
    <col min="7" max="7" width="15.42578125" style="1" customWidth="1"/>
    <col min="8" max="8" width="13.85546875" style="1" customWidth="1"/>
    <col min="9" max="9" width="15.42578125" style="1" customWidth="1"/>
    <col min="10" max="10" width="13.85546875" style="1" customWidth="1"/>
    <col min="11" max="11" width="15.42578125" style="1" customWidth="1"/>
    <col min="12" max="12" width="13.85546875" style="1" customWidth="1"/>
    <col min="13" max="13" width="15.42578125" style="1" customWidth="1"/>
    <col min="14" max="14" width="13.85546875" style="1" customWidth="1"/>
    <col min="15" max="15" width="15.42578125" style="1" customWidth="1"/>
    <col min="16" max="16" width="13.85546875" style="1" customWidth="1"/>
    <col min="17" max="17" width="16.42578125" style="1" customWidth="1"/>
    <col min="18" max="18" width="16.7109375" style="1" customWidth="1"/>
    <col min="19" max="16384" width="11.42578125" style="1"/>
  </cols>
  <sheetData>
    <row r="1" spans="1:18" x14ac:dyDescent="0.25">
      <c r="A1" s="20" t="s">
        <v>12</v>
      </c>
      <c r="D1" s="20" t="s">
        <v>0</v>
      </c>
    </row>
    <row r="2" spans="1:18" x14ac:dyDescent="0.25">
      <c r="D2" s="31" t="s">
        <v>1</v>
      </c>
      <c r="E2" s="31"/>
      <c r="F2" s="31"/>
      <c r="G2" s="31" t="s">
        <v>2</v>
      </c>
      <c r="H2" s="31"/>
      <c r="I2" s="31" t="s">
        <v>3</v>
      </c>
      <c r="J2" s="31"/>
      <c r="K2" s="31" t="s">
        <v>4</v>
      </c>
      <c r="L2" s="31"/>
      <c r="M2" s="31" t="s">
        <v>5</v>
      </c>
      <c r="N2" s="31"/>
      <c r="O2" s="31" t="s">
        <v>6</v>
      </c>
      <c r="P2" s="31"/>
      <c r="Q2" s="31" t="s">
        <v>15</v>
      </c>
      <c r="R2" s="31"/>
    </row>
    <row r="3" spans="1:18" x14ac:dyDescent="0.25">
      <c r="A3" s="20" t="s">
        <v>7</v>
      </c>
      <c r="B3" s="20" t="s">
        <v>8</v>
      </c>
      <c r="C3" s="20" t="s">
        <v>9</v>
      </c>
      <c r="D3" s="31" t="s">
        <v>10</v>
      </c>
      <c r="E3" s="31"/>
      <c r="F3" s="20" t="s">
        <v>11</v>
      </c>
      <c r="G3" s="20" t="s">
        <v>10</v>
      </c>
      <c r="H3" s="20" t="s">
        <v>11</v>
      </c>
      <c r="I3" s="20" t="s">
        <v>10</v>
      </c>
      <c r="J3" s="20" t="s">
        <v>11</v>
      </c>
      <c r="K3" s="20" t="s">
        <v>10</v>
      </c>
      <c r="L3" s="20" t="s">
        <v>11</v>
      </c>
      <c r="M3" s="20" t="s">
        <v>10</v>
      </c>
      <c r="N3" s="20" t="s">
        <v>11</v>
      </c>
      <c r="O3" s="20" t="s">
        <v>10</v>
      </c>
      <c r="P3" s="20" t="s">
        <v>11</v>
      </c>
      <c r="Q3" s="20" t="s">
        <v>10</v>
      </c>
      <c r="R3" s="20" t="s">
        <v>11</v>
      </c>
    </row>
    <row r="4" spans="1:18" ht="31.5" x14ac:dyDescent="0.25">
      <c r="A4" s="20" t="s">
        <v>13</v>
      </c>
      <c r="B4" s="20" t="s">
        <v>14</v>
      </c>
      <c r="C4" s="21" t="s">
        <v>27</v>
      </c>
      <c r="D4" s="30">
        <v>0</v>
      </c>
      <c r="E4" s="30"/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f>Detalle!C5</f>
        <v>1442314.1400000001</v>
      </c>
      <c r="L4" s="2">
        <v>303153.78000000003</v>
      </c>
      <c r="M4" s="2">
        <f>Detalle!D5</f>
        <v>16846284.25</v>
      </c>
      <c r="N4" s="2">
        <v>0</v>
      </c>
      <c r="O4" s="2">
        <f>Detalle!E5</f>
        <v>91837274.340000004</v>
      </c>
      <c r="P4" s="2">
        <v>0</v>
      </c>
      <c r="Q4" s="2">
        <f>Detalle!F5</f>
        <v>100000000</v>
      </c>
      <c r="R4" s="2">
        <v>0</v>
      </c>
    </row>
    <row r="5" spans="1:18" ht="31.5" x14ac:dyDescent="0.25">
      <c r="C5" s="21" t="s">
        <v>28</v>
      </c>
      <c r="D5" s="30">
        <v>0</v>
      </c>
      <c r="E5" s="30"/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f>Detalle!C8</f>
        <v>857383.64052300015</v>
      </c>
      <c r="L5" s="2">
        <f>Detalle!H8</f>
        <v>180209.76452100003</v>
      </c>
      <c r="M5" s="2">
        <f>Detalle!D8</f>
        <v>10014273.6724125</v>
      </c>
      <c r="N5" s="22">
        <f>L5</f>
        <v>180209.76452100003</v>
      </c>
      <c r="O5" s="2">
        <f>Detalle!E8</f>
        <v>54592667.731413007</v>
      </c>
      <c r="P5" s="22">
        <v>180209.76452100003</v>
      </c>
      <c r="Q5" s="2">
        <f>Detalle!F8</f>
        <v>59445000.000000007</v>
      </c>
      <c r="R5" s="22">
        <f>L5</f>
        <v>180209.76452100003</v>
      </c>
    </row>
    <row r="6" spans="1:18" s="25" customFormat="1" x14ac:dyDescent="0.25"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s="25" customFormat="1" x14ac:dyDescent="0.25">
      <c r="A7" s="3" t="s">
        <v>34</v>
      </c>
    </row>
    <row r="8" spans="1:18" s="25" customFormat="1" x14ac:dyDescent="0.25">
      <c r="A8" s="3" t="s">
        <v>31</v>
      </c>
    </row>
    <row r="9" spans="1:18" s="25" customFormat="1" x14ac:dyDescent="0.25">
      <c r="A9" s="3" t="s">
        <v>29</v>
      </c>
    </row>
  </sheetData>
  <mergeCells count="10">
    <mergeCell ref="D4:E4"/>
    <mergeCell ref="Q2:R2"/>
    <mergeCell ref="D5:E5"/>
    <mergeCell ref="O2:P2"/>
    <mergeCell ref="D3:E3"/>
    <mergeCell ref="D2:F2"/>
    <mergeCell ref="G2:H2"/>
    <mergeCell ref="I2:J2"/>
    <mergeCell ref="K2:L2"/>
    <mergeCell ref="M2:N2"/>
  </mergeCells>
  <pageMargins left="1" right="1" top="1" bottom="1" header="0.3" footer="0.3"/>
  <pageSetup paperSize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FA92D-CC35-4B76-AA28-0C717D8AFAD6}">
  <dimension ref="A2:H13"/>
  <sheetViews>
    <sheetView workbookViewId="0">
      <selection activeCell="F5" sqref="F5"/>
    </sheetView>
  </sheetViews>
  <sheetFormatPr baseColWidth="10" defaultRowHeight="12.75" x14ac:dyDescent="0.2"/>
  <cols>
    <col min="1" max="1" width="14.7109375" style="3" customWidth="1"/>
    <col min="2" max="2" width="17" style="3" customWidth="1"/>
    <col min="3" max="7" width="17.140625" style="3" customWidth="1"/>
    <col min="8" max="8" width="20.7109375" style="3" customWidth="1"/>
    <col min="9" max="16" width="17.140625" style="3" customWidth="1"/>
    <col min="17" max="17" width="14.7109375" style="3" bestFit="1" customWidth="1"/>
    <col min="18" max="16384" width="11.42578125" style="3"/>
  </cols>
  <sheetData>
    <row r="2" spans="1:8" x14ac:dyDescent="0.2">
      <c r="D2" s="5"/>
    </row>
    <row r="3" spans="1:8" x14ac:dyDescent="0.2">
      <c r="A3" s="16" t="s">
        <v>20</v>
      </c>
      <c r="B3" s="29" t="s">
        <v>0</v>
      </c>
      <c r="C3" s="28">
        <v>2019</v>
      </c>
      <c r="D3" s="28">
        <v>2020</v>
      </c>
      <c r="E3" s="28">
        <v>2021</v>
      </c>
      <c r="F3" s="28">
        <v>2022</v>
      </c>
      <c r="H3" s="28" t="s">
        <v>36</v>
      </c>
    </row>
    <row r="4" spans="1:8" x14ac:dyDescent="0.2">
      <c r="A4" s="7" t="s">
        <v>25</v>
      </c>
      <c r="B4" s="8"/>
      <c r="C4" s="7">
        <v>1442314.1400000001</v>
      </c>
      <c r="D4" s="7">
        <v>15403970.109999999</v>
      </c>
      <c r="E4" s="7">
        <v>74990990.090000004</v>
      </c>
      <c r="F4" s="7">
        <v>8162725.6600000001</v>
      </c>
      <c r="H4" s="7">
        <v>303153.78000000003</v>
      </c>
    </row>
    <row r="5" spans="1:8" x14ac:dyDescent="0.2">
      <c r="A5" s="8" t="s">
        <v>26</v>
      </c>
      <c r="B5" s="8"/>
      <c r="C5" s="7">
        <f>C4</f>
        <v>1442314.1400000001</v>
      </c>
      <c r="D5" s="7">
        <f>C5+D4</f>
        <v>16846284.25</v>
      </c>
      <c r="E5" s="7">
        <f t="shared" ref="E5:F5" si="0">D5+E4</f>
        <v>91837274.340000004</v>
      </c>
      <c r="F5" s="7">
        <f t="shared" si="0"/>
        <v>100000000</v>
      </c>
    </row>
    <row r="6" spans="1:8" x14ac:dyDescent="0.2">
      <c r="A6" s="35" t="s">
        <v>33</v>
      </c>
      <c r="B6" s="35">
        <v>594.45000000000005</v>
      </c>
      <c r="C6" s="7"/>
      <c r="D6" s="7"/>
      <c r="E6" s="7"/>
      <c r="F6" s="7"/>
    </row>
    <row r="7" spans="1:8" x14ac:dyDescent="0.2">
      <c r="A7" s="11" t="s">
        <v>23</v>
      </c>
      <c r="B7" s="11"/>
      <c r="C7" s="9">
        <f>+C5*$B$6</f>
        <v>857383640.52300012</v>
      </c>
      <c r="D7" s="9">
        <f t="shared" ref="D7:F7" si="1">+D5*$B$6</f>
        <v>10014273672.4125</v>
      </c>
      <c r="E7" s="9">
        <f t="shared" si="1"/>
        <v>54592667731.41301</v>
      </c>
      <c r="F7" s="9">
        <f t="shared" si="1"/>
        <v>59445000000.000008</v>
      </c>
      <c r="H7" s="9">
        <f>+H4*B6</f>
        <v>180209764.52100003</v>
      </c>
    </row>
    <row r="8" spans="1:8" x14ac:dyDescent="0.2">
      <c r="A8" s="8" t="s">
        <v>24</v>
      </c>
      <c r="B8" s="8"/>
      <c r="C8" s="9">
        <f>C7/1000</f>
        <v>857383.64052300015</v>
      </c>
      <c r="D8" s="9">
        <f t="shared" ref="D8:F8" si="2">D7/1000</f>
        <v>10014273.6724125</v>
      </c>
      <c r="E8" s="9">
        <f t="shared" si="2"/>
        <v>54592667.731413007</v>
      </c>
      <c r="F8" s="9">
        <f t="shared" si="2"/>
        <v>59445000.000000007</v>
      </c>
      <c r="H8" s="9">
        <f>+H7/1000</f>
        <v>180209.76452100003</v>
      </c>
    </row>
    <row r="11" spans="1:8" s="25" customFormat="1" ht="15" x14ac:dyDescent="0.25">
      <c r="A11" s="3" t="s">
        <v>34</v>
      </c>
    </row>
    <row r="12" spans="1:8" s="25" customFormat="1" ht="15" x14ac:dyDescent="0.25">
      <c r="A12" s="3" t="s">
        <v>35</v>
      </c>
    </row>
    <row r="13" spans="1:8" s="25" customFormat="1" ht="15" x14ac:dyDescent="0.25">
      <c r="A13" s="3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FBDC7-5FE5-4FB1-87FF-B259F5FD32BE}">
  <dimension ref="A2:P25"/>
  <sheetViews>
    <sheetView topLeftCell="A2" workbookViewId="0">
      <selection activeCell="A10" sqref="A10:A11"/>
    </sheetView>
  </sheetViews>
  <sheetFormatPr baseColWidth="10" defaultColWidth="11.42578125" defaultRowHeight="12.75" x14ac:dyDescent="0.2"/>
  <cols>
    <col min="1" max="1" width="20.28515625" style="3" customWidth="1"/>
    <col min="2" max="2" width="17" style="3" customWidth="1"/>
    <col min="3" max="16" width="17.140625" style="3" customWidth="1"/>
    <col min="17" max="17" width="14.7109375" style="3" bestFit="1" customWidth="1"/>
    <col min="18" max="16384" width="11.42578125" style="3"/>
  </cols>
  <sheetData>
    <row r="2" spans="1:16" x14ac:dyDescent="0.2">
      <c r="C2" s="32">
        <v>2019</v>
      </c>
      <c r="D2" s="32"/>
      <c r="E2" s="32"/>
      <c r="F2" s="32"/>
      <c r="G2" s="32">
        <v>2020</v>
      </c>
      <c r="H2" s="32"/>
      <c r="I2" s="32"/>
      <c r="J2" s="32"/>
      <c r="K2" s="32">
        <v>2021</v>
      </c>
      <c r="L2" s="32"/>
      <c r="M2" s="32"/>
      <c r="N2" s="32"/>
      <c r="O2" s="33">
        <v>2022</v>
      </c>
      <c r="P2" s="34"/>
    </row>
    <row r="3" spans="1:16" s="4" customFormat="1" x14ac:dyDescent="0.2">
      <c r="B3" s="18" t="s">
        <v>22</v>
      </c>
      <c r="C3" s="18" t="s">
        <v>16</v>
      </c>
      <c r="D3" s="18" t="s">
        <v>17</v>
      </c>
      <c r="E3" s="18" t="s">
        <v>18</v>
      </c>
      <c r="F3" s="18" t="s">
        <v>19</v>
      </c>
      <c r="G3" s="18" t="s">
        <v>16</v>
      </c>
      <c r="H3" s="18" t="s">
        <v>17</v>
      </c>
      <c r="I3" s="18" t="s">
        <v>18</v>
      </c>
      <c r="J3" s="18" t="s">
        <v>19</v>
      </c>
      <c r="K3" s="18" t="s">
        <v>16</v>
      </c>
      <c r="L3" s="18" t="s">
        <v>17</v>
      </c>
      <c r="M3" s="18" t="s">
        <v>18</v>
      </c>
      <c r="N3" s="18" t="s">
        <v>19</v>
      </c>
      <c r="O3" s="18" t="s">
        <v>16</v>
      </c>
      <c r="P3" s="18" t="s">
        <v>17</v>
      </c>
    </row>
    <row r="4" spans="1:16" s="5" customFormat="1" x14ac:dyDescent="0.2">
      <c r="A4" s="15" t="s">
        <v>25</v>
      </c>
      <c r="B4" s="17"/>
      <c r="C4" s="12">
        <v>0</v>
      </c>
      <c r="D4" s="7">
        <v>184726.93</v>
      </c>
      <c r="E4" s="7">
        <v>648939.06999999995</v>
      </c>
      <c r="F4" s="7">
        <v>608648.14</v>
      </c>
      <c r="G4" s="7">
        <v>3412698.1</v>
      </c>
      <c r="H4" s="7">
        <v>3650764.44</v>
      </c>
      <c r="I4" s="7">
        <v>2895929.71</v>
      </c>
      <c r="J4" s="7">
        <v>7790435.8700000001</v>
      </c>
      <c r="K4" s="7">
        <v>15262413.01</v>
      </c>
      <c r="L4" s="7">
        <v>22398711.629999999</v>
      </c>
      <c r="M4" s="7">
        <v>21752443.489999998</v>
      </c>
      <c r="N4" s="7">
        <v>12780042.380000001</v>
      </c>
      <c r="O4" s="7">
        <v>6626769.6399999997</v>
      </c>
      <c r="P4" s="7">
        <v>1987477.59</v>
      </c>
    </row>
    <row r="5" spans="1:16" x14ac:dyDescent="0.2">
      <c r="A5" s="16" t="s">
        <v>26</v>
      </c>
      <c r="B5" s="17"/>
      <c r="C5" s="13">
        <v>0</v>
      </c>
      <c r="D5" s="7">
        <f>+C4+D4</f>
        <v>184726.93</v>
      </c>
      <c r="E5" s="7">
        <f>+D5+E4</f>
        <v>833666</v>
      </c>
      <c r="F5" s="7">
        <f t="shared" ref="F5:P5" si="0">+E5+F4</f>
        <v>1442314.1400000001</v>
      </c>
      <c r="G5" s="7">
        <f t="shared" si="0"/>
        <v>4855012.24</v>
      </c>
      <c r="H5" s="7">
        <f t="shared" si="0"/>
        <v>8505776.6799999997</v>
      </c>
      <c r="I5" s="7">
        <f t="shared" si="0"/>
        <v>11401706.390000001</v>
      </c>
      <c r="J5" s="7">
        <f t="shared" si="0"/>
        <v>19192142.260000002</v>
      </c>
      <c r="K5" s="7">
        <f t="shared" si="0"/>
        <v>34454555.270000003</v>
      </c>
      <c r="L5" s="7">
        <f t="shared" si="0"/>
        <v>56853266.900000006</v>
      </c>
      <c r="M5" s="7">
        <f t="shared" si="0"/>
        <v>78605710.390000001</v>
      </c>
      <c r="N5" s="7">
        <f t="shared" si="0"/>
        <v>91385752.769999996</v>
      </c>
      <c r="O5" s="7">
        <f t="shared" si="0"/>
        <v>98012522.409999996</v>
      </c>
      <c r="P5" s="7">
        <f t="shared" si="0"/>
        <v>100000000</v>
      </c>
    </row>
    <row r="6" spans="1:16" s="6" customFormat="1" x14ac:dyDescent="0.2">
      <c r="A6" s="14" t="s">
        <v>21</v>
      </c>
      <c r="B6" s="9">
        <v>594.45000000000005</v>
      </c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6" customFormat="1" x14ac:dyDescent="0.2">
      <c r="A7" s="11" t="s">
        <v>23</v>
      </c>
      <c r="B7" s="11"/>
      <c r="C7" s="9">
        <f>+$B$6*C5</f>
        <v>0</v>
      </c>
      <c r="D7" s="9">
        <f t="shared" ref="D7:P7" si="1">+$B$6*D5</f>
        <v>109810923.53850001</v>
      </c>
      <c r="E7" s="9">
        <f t="shared" si="1"/>
        <v>495572753.70000005</v>
      </c>
      <c r="F7" s="9">
        <f t="shared" si="1"/>
        <v>857383640.52300012</v>
      </c>
      <c r="G7" s="9">
        <f t="shared" si="1"/>
        <v>2886062026.0680003</v>
      </c>
      <c r="H7" s="9">
        <f t="shared" si="1"/>
        <v>5056258947.4260006</v>
      </c>
      <c r="I7" s="9">
        <f t="shared" si="1"/>
        <v>6777744363.5355005</v>
      </c>
      <c r="J7" s="9">
        <f>+$B$6*J5</f>
        <v>11408768966.457003</v>
      </c>
      <c r="K7" s="9">
        <f t="shared" si="1"/>
        <v>20481510380.251503</v>
      </c>
      <c r="L7" s="9">
        <f t="shared" si="1"/>
        <v>33796424508.705006</v>
      </c>
      <c r="M7" s="9">
        <f t="shared" si="1"/>
        <v>46727164541.335503</v>
      </c>
      <c r="N7" s="9">
        <f t="shared" si="1"/>
        <v>54324260734.126503</v>
      </c>
      <c r="O7" s="9">
        <f t="shared" si="1"/>
        <v>58263543946.624504</v>
      </c>
      <c r="P7" s="9">
        <f t="shared" si="1"/>
        <v>59445000000.000008</v>
      </c>
    </row>
    <row r="8" spans="1:16" x14ac:dyDescent="0.2">
      <c r="A8" s="8" t="s">
        <v>24</v>
      </c>
      <c r="B8" s="8"/>
      <c r="C8" s="9">
        <f>C7/1000</f>
        <v>0</v>
      </c>
      <c r="D8" s="9">
        <f t="shared" ref="D8:P8" si="2">D7/1000</f>
        <v>109810.92353850001</v>
      </c>
      <c r="E8" s="9">
        <f t="shared" si="2"/>
        <v>495572.75370000006</v>
      </c>
      <c r="F8" s="9">
        <f t="shared" si="2"/>
        <v>857383.64052300015</v>
      </c>
      <c r="G8" s="9">
        <f t="shared" si="2"/>
        <v>2886062.0260680001</v>
      </c>
      <c r="H8" s="9">
        <f t="shared" si="2"/>
        <v>5056258.9474260006</v>
      </c>
      <c r="I8" s="9">
        <f t="shared" si="2"/>
        <v>6777744.3635355001</v>
      </c>
      <c r="J8" s="9">
        <f t="shared" si="2"/>
        <v>11408768.966457002</v>
      </c>
      <c r="K8" s="9">
        <f t="shared" si="2"/>
        <v>20481510.380251504</v>
      </c>
      <c r="L8" s="9">
        <f t="shared" si="2"/>
        <v>33796424.508705005</v>
      </c>
      <c r="M8" s="9">
        <f t="shared" si="2"/>
        <v>46727164.541335501</v>
      </c>
      <c r="N8" s="9">
        <f t="shared" si="2"/>
        <v>54324260.734126501</v>
      </c>
      <c r="O8" s="9">
        <f t="shared" si="2"/>
        <v>58263543.946624503</v>
      </c>
      <c r="P8" s="9">
        <f t="shared" si="2"/>
        <v>59445000.000000007</v>
      </c>
    </row>
    <row r="10" spans="1:16" x14ac:dyDescent="0.2">
      <c r="A10" s="3" t="s">
        <v>30</v>
      </c>
    </row>
    <row r="11" spans="1:16" x14ac:dyDescent="0.2">
      <c r="A11" s="3" t="s">
        <v>31</v>
      </c>
    </row>
    <row r="14" spans="1:16" x14ac:dyDescent="0.2">
      <c r="A14" s="16" t="s">
        <v>20</v>
      </c>
      <c r="B14" s="19" t="s">
        <v>0</v>
      </c>
      <c r="C14" s="18">
        <v>2019</v>
      </c>
      <c r="D14" s="18">
        <v>2020</v>
      </c>
      <c r="E14" s="18">
        <v>2021</v>
      </c>
      <c r="F14" s="18">
        <v>2022</v>
      </c>
    </row>
    <row r="15" spans="1:16" x14ac:dyDescent="0.2">
      <c r="A15" s="7" t="s">
        <v>25</v>
      </c>
      <c r="B15" s="8"/>
      <c r="C15" s="7">
        <f>SUM(C4:F4)</f>
        <v>1442314.1400000001</v>
      </c>
      <c r="D15" s="7">
        <f>SUM(G4:J4)</f>
        <v>17749828.120000001</v>
      </c>
      <c r="E15" s="7">
        <f>SUM(K4:N4)</f>
        <v>72193610.50999999</v>
      </c>
      <c r="F15" s="7">
        <f>SUM(O4:P4)</f>
        <v>8614247.2300000004</v>
      </c>
    </row>
    <row r="16" spans="1:16" x14ac:dyDescent="0.2">
      <c r="A16" s="8" t="s">
        <v>26</v>
      </c>
      <c r="B16" s="8"/>
      <c r="C16" s="7">
        <f>C15</f>
        <v>1442314.1400000001</v>
      </c>
      <c r="D16" s="7">
        <f>C16+D15</f>
        <v>19192142.260000002</v>
      </c>
      <c r="E16" s="7">
        <f t="shared" ref="E16:F16" si="3">D16+E15</f>
        <v>91385752.769999996</v>
      </c>
      <c r="F16" s="7">
        <f t="shared" si="3"/>
        <v>100000000</v>
      </c>
    </row>
    <row r="17" spans="1:6" x14ac:dyDescent="0.2">
      <c r="A17" s="11" t="s">
        <v>23</v>
      </c>
      <c r="B17" s="11"/>
      <c r="C17" s="9">
        <f>+C16*$B$6</f>
        <v>857383640.52300012</v>
      </c>
      <c r="D17" s="9">
        <f t="shared" ref="D17:F17" si="4">+D16*$B$6</f>
        <v>11408768966.457003</v>
      </c>
      <c r="E17" s="9">
        <f t="shared" si="4"/>
        <v>54324260734.126503</v>
      </c>
      <c r="F17" s="9">
        <f t="shared" si="4"/>
        <v>59445000000.000008</v>
      </c>
    </row>
    <row r="18" spans="1:6" x14ac:dyDescent="0.2">
      <c r="A18" s="8" t="s">
        <v>24</v>
      </c>
      <c r="B18" s="8"/>
      <c r="C18" s="9">
        <f>C17/1000</f>
        <v>857383.64052300015</v>
      </c>
      <c r="D18" s="9">
        <f t="shared" ref="D18:F18" si="5">D17/1000</f>
        <v>11408768.966457002</v>
      </c>
      <c r="E18" s="9">
        <f t="shared" si="5"/>
        <v>54324260.734126501</v>
      </c>
      <c r="F18" s="9">
        <f t="shared" si="5"/>
        <v>59445000.000000007</v>
      </c>
    </row>
    <row r="21" spans="1:6" x14ac:dyDescent="0.2">
      <c r="A21" s="16" t="s">
        <v>32</v>
      </c>
      <c r="B21" s="24" t="s">
        <v>0</v>
      </c>
      <c r="C21" s="23">
        <v>2019</v>
      </c>
      <c r="F21" s="5"/>
    </row>
    <row r="22" spans="1:6" x14ac:dyDescent="0.2">
      <c r="A22" s="7" t="s">
        <v>25</v>
      </c>
      <c r="B22" s="8"/>
      <c r="C22" s="7">
        <v>121500</v>
      </c>
    </row>
    <row r="23" spans="1:6" x14ac:dyDescent="0.2">
      <c r="A23" s="8" t="s">
        <v>26</v>
      </c>
      <c r="B23" s="8"/>
      <c r="C23" s="7">
        <f>C22</f>
        <v>121500</v>
      </c>
    </row>
    <row r="24" spans="1:6" x14ac:dyDescent="0.2">
      <c r="A24" s="11" t="s">
        <v>23</v>
      </c>
      <c r="B24" s="11"/>
      <c r="C24" s="9">
        <f>+C23*$B$6</f>
        <v>72225675</v>
      </c>
    </row>
    <row r="25" spans="1:6" x14ac:dyDescent="0.2">
      <c r="A25" s="8" t="s">
        <v>24</v>
      </c>
      <c r="B25" s="8"/>
      <c r="C25" s="9">
        <f>C24/1000</f>
        <v>72225.675000000003</v>
      </c>
    </row>
  </sheetData>
  <mergeCells count="4">
    <mergeCell ref="C2:F2"/>
    <mergeCell ref="G2:J2"/>
    <mergeCell ref="K2:N2"/>
    <mergeCell ref="O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Información solicitada</vt:lpstr>
      <vt:lpstr>Detalle</vt:lpstr>
      <vt:lpstr>Cálculo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Tiky Morales</dc:creator>
  <cp:lastModifiedBy>Tiky Morales</cp:lastModifiedBy>
  <dcterms:created xsi:type="dcterms:W3CDTF">2019-02-28T15:31:44Z</dcterms:created>
  <dcterms:modified xsi:type="dcterms:W3CDTF">2019-09-17T18:10:02Z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