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LEJANDRA\Desktop\"/>
    </mc:Choice>
  </mc:AlternateContent>
  <xr:revisionPtr revIDLastSave="0" documentId="8_{28EC174C-E504-436F-82D0-CC9CFE2E823D}" xr6:coauthVersionLast="36" xr6:coauthVersionMax="36" xr10:uidLastSave="{00000000-0000-0000-0000-000000000000}"/>
  <bookViews>
    <workbookView xWindow="0" yWindow="0" windowWidth="20490" windowHeight="7545" xr2:uid="{00000000-000D-0000-FFFF-FFFF00000000}"/>
  </bookViews>
  <sheets>
    <sheet name="MATRIZ METAS PP 2018" sheetId="1" r:id="rId1"/>
    <sheet name="MATRIZ METAS OBJ-SECT 2018" sheetId="2" r:id="rId2"/>
    <sheet name="Extramuros" sheetId="5" r:id="rId3"/>
    <sheet name="Obra civil CEN CINAI" sheetId="4" r:id="rId4"/>
    <sheet name="ICODER Cantones 2015-2018" sheetId="6" r:id="rId5"/>
    <sheet name="CLASIFICACIONES Y RANGOS 2018" sheetId="3" r:id="rId6"/>
  </sheets>
  <definedNames>
    <definedName name="_xlnm._FilterDatabase" localSheetId="0" hidden="1">'MATRIZ METAS PP 2018'!$B$9:$R$59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0" i="1" l="1"/>
  <c r="K17" i="1"/>
  <c r="C117" i="6" l="1"/>
  <c r="B117" i="6"/>
  <c r="C107" i="6"/>
  <c r="P93" i="6"/>
  <c r="L93" i="6"/>
  <c r="H93" i="6"/>
  <c r="D93" i="6"/>
  <c r="P92" i="6"/>
  <c r="O92" i="6"/>
  <c r="N92" i="6"/>
  <c r="M92" i="6"/>
  <c r="L92" i="6"/>
  <c r="K92" i="6"/>
  <c r="J92" i="6"/>
  <c r="I92" i="6"/>
  <c r="H92" i="6"/>
  <c r="G92" i="6"/>
  <c r="F92" i="6"/>
  <c r="E92" i="6"/>
  <c r="D92" i="6"/>
  <c r="Q91" i="6"/>
  <c r="Q90" i="6"/>
  <c r="Q89" i="6"/>
  <c r="Q88" i="6"/>
  <c r="Q87" i="6"/>
  <c r="Q92" i="6" s="1"/>
  <c r="B105" i="6" s="1"/>
  <c r="P86" i="6"/>
  <c r="O86" i="6"/>
  <c r="N86" i="6"/>
  <c r="M86" i="6"/>
  <c r="L86" i="6"/>
  <c r="K86" i="6"/>
  <c r="J86" i="6"/>
  <c r="I86" i="6"/>
  <c r="H86" i="6"/>
  <c r="G86" i="6"/>
  <c r="F86" i="6"/>
  <c r="E86" i="6"/>
  <c r="D86" i="6"/>
  <c r="Q85" i="6"/>
  <c r="Q84" i="6"/>
  <c r="Q83" i="6"/>
  <c r="Q86" i="6" s="1"/>
  <c r="B104" i="6" s="1"/>
  <c r="Q82" i="6"/>
  <c r="Q81" i="6"/>
  <c r="Q80" i="6"/>
  <c r="P79" i="6"/>
  <c r="O79" i="6"/>
  <c r="N79" i="6"/>
  <c r="M79" i="6"/>
  <c r="L79" i="6"/>
  <c r="K79" i="6"/>
  <c r="J79" i="6"/>
  <c r="I79" i="6"/>
  <c r="H79" i="6"/>
  <c r="G79" i="6"/>
  <c r="F79" i="6"/>
  <c r="E79" i="6"/>
  <c r="D79" i="6"/>
  <c r="Q78" i="6"/>
  <c r="Q77" i="6"/>
  <c r="Q76" i="6"/>
  <c r="Q79" i="6" s="1"/>
  <c r="B103" i="6" s="1"/>
  <c r="Q75" i="6"/>
  <c r="Q74" i="6"/>
  <c r="Q73" i="6"/>
  <c r="P72" i="6"/>
  <c r="O72" i="6"/>
  <c r="N72" i="6"/>
  <c r="M72" i="6"/>
  <c r="L72" i="6"/>
  <c r="K72" i="6"/>
  <c r="J72" i="6"/>
  <c r="I72" i="6"/>
  <c r="H72" i="6"/>
  <c r="G72" i="6"/>
  <c r="F72" i="6"/>
  <c r="E72" i="6"/>
  <c r="D72" i="6"/>
  <c r="Q71" i="6"/>
  <c r="Q70" i="6"/>
  <c r="Q69" i="6"/>
  <c r="Q68" i="6"/>
  <c r="Q67" i="6"/>
  <c r="Q66" i="6"/>
  <c r="Q65" i="6"/>
  <c r="Q72" i="6" s="1"/>
  <c r="B102" i="6" s="1"/>
  <c r="Q64" i="6"/>
  <c r="Q63" i="6"/>
  <c r="Q62" i="6"/>
  <c r="P61" i="6"/>
  <c r="O61" i="6"/>
  <c r="N61" i="6"/>
  <c r="M61" i="6"/>
  <c r="M93" i="6" s="1"/>
  <c r="L61" i="6"/>
  <c r="K61" i="6"/>
  <c r="J61" i="6"/>
  <c r="I61" i="6"/>
  <c r="I93" i="6" s="1"/>
  <c r="H61" i="6"/>
  <c r="G61" i="6"/>
  <c r="F61" i="6"/>
  <c r="E61" i="6"/>
  <c r="E93" i="6" s="1"/>
  <c r="D61" i="6"/>
  <c r="Q60" i="6"/>
  <c r="Q59" i="6"/>
  <c r="Q58" i="6"/>
  <c r="Q57" i="6"/>
  <c r="Q56" i="6"/>
  <c r="Q55" i="6"/>
  <c r="Q54" i="6"/>
  <c r="Q53" i="6"/>
  <c r="Q52" i="6"/>
  <c r="Q51" i="6"/>
  <c r="Q50" i="6"/>
  <c r="Q61" i="6" s="1"/>
  <c r="B101" i="6" s="1"/>
  <c r="P49" i="6"/>
  <c r="O49" i="6"/>
  <c r="O93" i="6" s="1"/>
  <c r="N49" i="6"/>
  <c r="N93" i="6" s="1"/>
  <c r="M49" i="6"/>
  <c r="L49" i="6"/>
  <c r="K49" i="6"/>
  <c r="K93" i="6" s="1"/>
  <c r="J49" i="6"/>
  <c r="J93" i="6" s="1"/>
  <c r="I49" i="6"/>
  <c r="H49" i="6"/>
  <c r="G49" i="6"/>
  <c r="G93" i="6" s="1"/>
  <c r="F49" i="6"/>
  <c r="F93" i="6" s="1"/>
  <c r="E49" i="6"/>
  <c r="D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Q49" i="6" s="1"/>
  <c r="O51" i="1"/>
  <c r="B100" i="6" l="1"/>
  <c r="B107" i="6" s="1"/>
  <c r="Q93" i="6"/>
  <c r="O22" i="1"/>
  <c r="L48" i="4" l="1"/>
  <c r="L37" i="4"/>
  <c r="L23" i="4"/>
  <c r="L9" i="4" s="1"/>
  <c r="L10" i="4"/>
  <c r="C16" i="5"/>
  <c r="C15" i="5"/>
  <c r="C14" i="5"/>
  <c r="C13" i="5"/>
  <c r="C12" i="5"/>
  <c r="C11" i="5"/>
  <c r="C10" i="5"/>
  <c r="C9" i="5"/>
  <c r="C8" i="5"/>
  <c r="D7" i="5"/>
  <c r="C7" i="5" s="1"/>
  <c r="O50" i="1" l="1"/>
  <c r="K50" i="1"/>
  <c r="O38" i="1"/>
  <c r="K38" i="1" l="1"/>
  <c r="O37" i="1"/>
  <c r="K37" i="1"/>
  <c r="O46" i="1" l="1"/>
  <c r="O45" i="1"/>
  <c r="M45" i="1"/>
  <c r="H45" i="1"/>
  <c r="O35" i="1" l="1"/>
  <c r="K35" i="1"/>
  <c r="O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Yesenia Calderon Martinez</author>
  </authors>
  <commentList>
    <comment ref="H45" authorId="0" shapeId="0" xr:uid="{EE6BF7EB-B801-4B0A-AE27-16F5F7E12704}">
      <text>
        <r>
          <rPr>
            <b/>
            <sz val="9"/>
            <color indexed="81"/>
            <rFont val="Tahoma"/>
            <family val="2"/>
          </rPr>
          <t>Yesenia Calderon Martinez:</t>
        </r>
        <r>
          <rPr>
            <sz val="9"/>
            <color indexed="81"/>
            <rFont val="Tahoma"/>
            <family val="2"/>
          </rPr>
          <t xml:space="preserve">
metas al 31 de diciembre 2018, meta nunicamente 2018</t>
        </r>
      </text>
    </comment>
    <comment ref="M45" authorId="0" shapeId="0" xr:uid="{1BD214F7-EC92-4BF2-8E0B-6963E7B18C70}">
      <text>
        <r>
          <rPr>
            <b/>
            <sz val="9"/>
            <color indexed="81"/>
            <rFont val="Tahoma"/>
            <family val="2"/>
          </rPr>
          <t>Yesenia Calderon Martinez:</t>
        </r>
        <r>
          <rPr>
            <sz val="9"/>
            <color indexed="81"/>
            <rFont val="Tahoma"/>
            <family val="2"/>
          </rPr>
          <t xml:space="preserve">
del 2018 unicamente </t>
        </r>
      </text>
    </comment>
  </commentList>
</comments>
</file>

<file path=xl/sharedStrings.xml><?xml version="1.0" encoding="utf-8"?>
<sst xmlns="http://schemas.openxmlformats.org/spreadsheetml/2006/main" count="1270" uniqueCount="683">
  <si>
    <t>Clasificación</t>
  </si>
  <si>
    <t>Ejecución Presupuestaria                           (Millones ¢)</t>
  </si>
  <si>
    <t>%</t>
  </si>
  <si>
    <t>Objetivo Sectorial</t>
  </si>
  <si>
    <t xml:space="preserve">Clasificación </t>
  </si>
  <si>
    <t>Sector: SALUD, NUTRICIÓN Y DEPORTE</t>
  </si>
  <si>
    <t>Fuente de financiamiento y programa presupustario</t>
  </si>
  <si>
    <t xml:space="preserve"> </t>
  </si>
  <si>
    <t>Estrategia Nacional para la Prevención, Control y Vigilancia de Enfermedades Crónicas no Transmisibles (ECNT)  y de las enfermedades neurocognitivas en la población</t>
  </si>
  <si>
    <t xml:space="preserve">Porcentaje de disminución de días promedio de espera para un cateterismo </t>
  </si>
  <si>
    <t xml:space="preserve">2014: 0
1.800 días promedio
</t>
  </si>
  <si>
    <r>
      <rPr>
        <b/>
        <sz val="11"/>
        <color theme="1"/>
        <rFont val="Calibri"/>
        <family val="2"/>
        <scheme val="minor"/>
      </rPr>
      <t>2015-2018:  65%</t>
    </r>
    <r>
      <rPr>
        <sz val="11"/>
        <color theme="1"/>
        <rFont val="Calibri"/>
        <family val="2"/>
        <scheme val="minor"/>
      </rPr>
      <t xml:space="preserve">
2015: 20%
2016: 40%
2017: 60%
2018: 65%
</t>
    </r>
  </si>
  <si>
    <t xml:space="preserve">SECTOR-INSTITUCIONAL
CCSS
</t>
  </si>
  <si>
    <t>Detección temprana, control y rehabilitación de las personas con cáncer</t>
  </si>
  <si>
    <t xml:space="preserve">Porcentaje de cobertura de Papanicolaou en mujeres de 35 años y más 
</t>
  </si>
  <si>
    <t xml:space="preserve">2013: 
35,4% (en mujeres de 35 años y más)
</t>
  </si>
  <si>
    <t xml:space="preserve">SECTOR-INSTITUCIONAL
CCSS
</t>
  </si>
  <si>
    <t>Número de mamografías incrementadas</t>
  </si>
  <si>
    <t xml:space="preserve">2013:
117.111
</t>
  </si>
  <si>
    <t xml:space="preserve">SECTOR-INSTITUCIONAL
CCSS
</t>
  </si>
  <si>
    <t>Número de días promedio para el reporte de las mamografías</t>
  </si>
  <si>
    <t>2013: 180</t>
  </si>
  <si>
    <r>
      <rPr>
        <b/>
        <sz val="11"/>
        <color theme="1"/>
        <rFont val="Calibri"/>
        <family val="2"/>
        <scheme val="minor"/>
      </rPr>
      <t>2015-2018:   30 días promedio</t>
    </r>
    <r>
      <rPr>
        <sz val="11"/>
        <color theme="1"/>
        <rFont val="Calibri"/>
        <family val="2"/>
        <scheme val="minor"/>
      </rPr>
      <t xml:space="preserve">
2015: 100
2016:   80
2017:   60
2018:   30
</t>
    </r>
  </si>
  <si>
    <t>Porcentaje de casos cáncer gástrico  diagnosticado en etapa  temprana</t>
  </si>
  <si>
    <r>
      <rPr>
        <b/>
        <sz val="11"/>
        <color theme="1"/>
        <rFont val="Calibri"/>
        <family val="2"/>
        <scheme val="minor"/>
      </rPr>
      <t>2015-2018:    10%</t>
    </r>
    <r>
      <rPr>
        <sz val="11"/>
        <color theme="1"/>
        <rFont val="Calibri"/>
        <family val="2"/>
        <scheme val="minor"/>
      </rPr>
      <t xml:space="preserve">
2016:   3%
2017:   6%
2018: 10%
</t>
    </r>
  </si>
  <si>
    <t>Porcentaje de cobertura del tamizaje cáncer de colon en población de 45 a 74 años</t>
  </si>
  <si>
    <r>
      <rPr>
        <b/>
        <sz val="11"/>
        <color theme="1"/>
        <rFont val="Calibri"/>
        <family val="2"/>
        <scheme val="minor"/>
      </rPr>
      <t>2015-2018: 10%</t>
    </r>
    <r>
      <rPr>
        <sz val="11"/>
        <color theme="1"/>
        <rFont val="Calibri"/>
        <family val="2"/>
        <scheme val="minor"/>
      </rPr>
      <t xml:space="preserve">
2016:   3%
2017:   6%
2018: 10%
</t>
    </r>
  </si>
  <si>
    <t xml:space="preserve"> Proyecto Expediente Digital Único (EDUS)</t>
  </si>
  <si>
    <t>Número de Áreas de Salud con Expediente Digital Único en Salud (EDUS) implementado</t>
  </si>
  <si>
    <t xml:space="preserve"> 2014: 50 Áreas de Salud</t>
  </si>
  <si>
    <r>
      <rPr>
        <b/>
        <sz val="11"/>
        <color theme="1"/>
        <rFont val="Calibri"/>
        <family val="2"/>
        <scheme val="minor"/>
      </rPr>
      <t xml:space="preserve">2015-2016:   53 áreas de salud con EDUS implementado </t>
    </r>
    <r>
      <rPr>
        <sz val="11"/>
        <color theme="1"/>
        <rFont val="Calibri"/>
        <family val="2"/>
        <scheme val="minor"/>
      </rPr>
      <t xml:space="preserve">
2015: 32
2016: 53
</t>
    </r>
  </si>
  <si>
    <t>Acceso y oportunidad de los servicios de salud</t>
  </si>
  <si>
    <t>Porcentaje de disminución del plazo promedio de espera, en procedimientos quirúrgicos ambulatorios en el territorio nacional</t>
  </si>
  <si>
    <t xml:space="preserve"> 2013: 228 días</t>
  </si>
  <si>
    <r>
      <rPr>
        <b/>
        <sz val="11"/>
        <color theme="1"/>
        <rFont val="Calibri"/>
        <family val="2"/>
        <scheme val="minor"/>
      </rPr>
      <t>2015-2018: Disminución del  40%</t>
    </r>
    <r>
      <rPr>
        <sz val="11"/>
        <color theme="1"/>
        <rFont val="Calibri"/>
        <family val="2"/>
        <scheme val="minor"/>
      </rPr>
      <t xml:space="preserve">
2015: 10%
2016: 20%
2017: 30%
2018: 40%
</t>
    </r>
  </si>
  <si>
    <t xml:space="preserve">SECTOR-INSTITUCIONAL
MS
</t>
  </si>
  <si>
    <t>Promoción de estilos de vida saludables en la población</t>
  </si>
  <si>
    <t xml:space="preserve">Porcentaje de estudiantes de colegios  con estilos de vida saludable </t>
  </si>
  <si>
    <t xml:space="preserve">2013: 
20%
</t>
  </si>
  <si>
    <r>
      <rPr>
        <b/>
        <sz val="11"/>
        <color theme="1"/>
        <rFont val="Calibri"/>
        <family val="2"/>
        <scheme val="minor"/>
      </rPr>
      <t xml:space="preserve">2015-2018:    5% </t>
    </r>
    <r>
      <rPr>
        <sz val="11"/>
        <color theme="1"/>
        <rFont val="Calibri"/>
        <family val="2"/>
        <scheme val="minor"/>
      </rPr>
      <t xml:space="preserve">
2015: 1,0%
2016: 2,5%
2017: 4,5%
2018: 5,0%
</t>
    </r>
  </si>
  <si>
    <t xml:space="preserve">SECTOR-INSTITUCIONAL
ICODER
</t>
  </si>
  <si>
    <t>Número  de proyectos comunitarios de deporte  y recreación desarrollados</t>
  </si>
  <si>
    <t xml:space="preserve">2013
23 proyectos
</t>
  </si>
  <si>
    <r>
      <rPr>
        <b/>
        <sz val="11"/>
        <color theme="1"/>
        <rFont val="Calibri"/>
        <family val="2"/>
        <scheme val="minor"/>
      </rPr>
      <t>2015-2018:   130</t>
    </r>
    <r>
      <rPr>
        <sz val="11"/>
        <color theme="1"/>
        <rFont val="Calibri"/>
        <family val="2"/>
        <scheme val="minor"/>
      </rPr>
      <t xml:space="preserve">
2015:   25
2016:   55
2017:   90
2018: 130
</t>
    </r>
  </si>
  <si>
    <t xml:space="preserve">SECTOR-INSTITUCIONAL
CEN-CINAI
</t>
  </si>
  <si>
    <t xml:space="preserve">Porcentaje  de establecimientos de CEN-CINAI que promueven actividad física y la prevención del tabaquismo </t>
  </si>
  <si>
    <r>
      <rPr>
        <b/>
        <sz val="11"/>
        <color theme="1"/>
        <rFont val="Calibri"/>
        <family val="2"/>
        <scheme val="minor"/>
      </rPr>
      <t>2015-2018:     20%</t>
    </r>
    <r>
      <rPr>
        <sz val="11"/>
        <color theme="1"/>
        <rFont val="Calibri"/>
        <family val="2"/>
        <scheme val="minor"/>
      </rPr>
      <t xml:space="preserve">
2015: 2%
2016: 10%
2017: 18%
2018: 20%
</t>
    </r>
  </si>
  <si>
    <t xml:space="preserve">SECTOR-INSTITUCIONAL
CCSS
</t>
  </si>
  <si>
    <t xml:space="preserve">Programa Nacional de Atención de los Trastornos Mentales, del Comportamiento y de las Adicciones </t>
  </si>
  <si>
    <t xml:space="preserve">Número de Áreas de Salud ejecutando acciones </t>
  </si>
  <si>
    <t xml:space="preserve">2013:
1 (Zapote-Catedral
</t>
  </si>
  <si>
    <r>
      <rPr>
        <b/>
        <sz val="11"/>
        <color theme="1"/>
        <rFont val="Calibri"/>
        <family val="2"/>
        <scheme val="minor"/>
      </rPr>
      <t>2015-2018:   39</t>
    </r>
    <r>
      <rPr>
        <sz val="11"/>
        <color theme="1"/>
        <rFont val="Calibri"/>
        <family val="2"/>
        <scheme val="minor"/>
      </rPr>
      <t xml:space="preserve">
2015:   5 
2016: 19
2017: 34
2018: 39
</t>
    </r>
  </si>
  <si>
    <t xml:space="preserve">Número de equipos interdisciplinarios   
conformados 
</t>
  </si>
  <si>
    <t>1 Equipo multidisciplinario (Área de Salud Zapote - Catedral)</t>
  </si>
  <si>
    <t xml:space="preserve">Número de camas para  psiquiatría y salud mental en hospitales meta </t>
  </si>
  <si>
    <t>2013: 0</t>
  </si>
  <si>
    <r>
      <rPr>
        <b/>
        <sz val="11"/>
        <color theme="1"/>
        <rFont val="Calibri"/>
        <family val="2"/>
        <scheme val="minor"/>
      </rPr>
      <t>2015-2018:   32</t>
    </r>
    <r>
      <rPr>
        <sz val="11"/>
        <color theme="1"/>
        <rFont val="Calibri"/>
        <family val="2"/>
        <scheme val="minor"/>
      </rPr>
      <t xml:space="preserve">
2015:  8
2016: 16
2017: 24
2018: 32
</t>
    </r>
  </si>
  <si>
    <t xml:space="preserve">Porcentaje de incremento en el registro de casos </t>
  </si>
  <si>
    <t xml:space="preserve">2013:
0 
Al 2013 el acumulado es 41.943 casos registrados
</t>
  </si>
  <si>
    <r>
      <rPr>
        <b/>
        <sz val="11"/>
        <color theme="1"/>
        <rFont val="Calibri"/>
        <family val="2"/>
        <scheme val="minor"/>
      </rPr>
      <t xml:space="preserve">2015-2018:  60%  </t>
    </r>
    <r>
      <rPr>
        <sz val="11"/>
        <color theme="1"/>
        <rFont val="Calibri"/>
        <family val="2"/>
        <scheme val="minor"/>
      </rPr>
      <t xml:space="preserve"> 
2015: 30%
2016: 50%
2017: 55%
2018: 60%
</t>
    </r>
  </si>
  <si>
    <t xml:space="preserve">SECTOR-INSTITUCIONAL
IAFA
</t>
  </si>
  <si>
    <t>Porcentaje de personas que consultan por primera vez en los servicios del IAFA</t>
  </si>
  <si>
    <t xml:space="preserve">2014:
0
</t>
  </si>
  <si>
    <r>
      <rPr>
        <b/>
        <sz val="11"/>
        <color theme="1"/>
        <rFont val="Calibri"/>
        <family val="2"/>
        <scheme val="minor"/>
      </rPr>
      <t xml:space="preserve">2015-2018:    10%   </t>
    </r>
    <r>
      <rPr>
        <sz val="11"/>
        <color theme="1"/>
        <rFont val="Calibri"/>
        <family val="2"/>
        <scheme val="minor"/>
      </rPr>
      <t xml:space="preserve">        
2015:   2,5%
2016:   5,0%
2017:   7,5%
2018: 10,0%
</t>
    </r>
  </si>
  <si>
    <t>Porcentaje de participación de escolares del I ciclo de escuelas públicas en el programa.</t>
  </si>
  <si>
    <t xml:space="preserve">2013:
0
</t>
  </si>
  <si>
    <r>
      <rPr>
        <b/>
        <sz val="11"/>
        <color theme="1"/>
        <rFont val="Calibri"/>
        <family val="2"/>
        <scheme val="minor"/>
      </rPr>
      <t>2015-2018: 100%</t>
    </r>
    <r>
      <rPr>
        <sz val="11"/>
        <color theme="1"/>
        <rFont val="Calibri"/>
        <family val="2"/>
        <scheme val="minor"/>
      </rPr>
      <t xml:space="preserve">
2015:   68%
2016: 100%
2017: 100%
2018: 100%
</t>
    </r>
  </si>
  <si>
    <t xml:space="preserve">SECTOR-INSTITUCIONAL
CEN-CINAI
</t>
  </si>
  <si>
    <t>Programa de CEN-CINAI</t>
  </si>
  <si>
    <t>Número de beneficiarios de la estrategia intramuros de CEN-CINAI</t>
  </si>
  <si>
    <t xml:space="preserve">Mayo 2014
Intramuros: 20.697 niños y niñas
</t>
  </si>
  <si>
    <r>
      <rPr>
        <b/>
        <sz val="11"/>
        <color theme="1"/>
        <rFont val="Calibri"/>
        <family val="2"/>
        <scheme val="minor"/>
      </rPr>
      <t>2015-2018: 
6.303 niños y niñas</t>
    </r>
    <r>
      <rPr>
        <sz val="11"/>
        <color theme="1"/>
        <rFont val="Calibri"/>
        <family val="2"/>
        <scheme val="minor"/>
      </rPr>
      <t xml:space="preserve"> 
2015: 1.400
2016: 3.400
2017: 4.900
2018: 6.303</t>
    </r>
  </si>
  <si>
    <t>Número de beneficiarios de la estrategia extramuros de CEN-CINAI</t>
  </si>
  <si>
    <t xml:space="preserve">Mayo 2014:
3.000 niños y niñas
</t>
  </si>
  <si>
    <r>
      <rPr>
        <b/>
        <sz val="11"/>
        <color theme="1"/>
        <rFont val="Calibri"/>
        <family val="2"/>
        <scheme val="minor"/>
      </rPr>
      <t>2015-2018
18.000 niños y niñas</t>
    </r>
    <r>
      <rPr>
        <sz val="11"/>
        <color theme="1"/>
        <rFont val="Calibri"/>
        <family val="2"/>
        <scheme val="minor"/>
      </rPr>
      <t xml:space="preserve">
2015: 4.000
2016: 9.000
2017: 14.000
2018: 18.000</t>
    </r>
  </si>
  <si>
    <t>Porcentaje de niños y niñas con malnutrición que mejoran su estado nutricional.</t>
  </si>
  <si>
    <t xml:space="preserve">2013:
29% de niños y niñas que mejoraron su estado nutricional 
</t>
  </si>
  <si>
    <r>
      <rPr>
        <b/>
        <sz val="11"/>
        <color theme="1"/>
        <rFont val="Calibri"/>
        <family val="2"/>
        <scheme val="minor"/>
      </rPr>
      <t xml:space="preserve">2015-2018:   6% </t>
    </r>
    <r>
      <rPr>
        <sz val="11"/>
        <color theme="1"/>
        <rFont val="Calibri"/>
        <family val="2"/>
        <scheme val="minor"/>
      </rPr>
      <t xml:space="preserve">
2015: 1%
2016: 2%
2017: 4%
2018: 6%</t>
    </r>
  </si>
  <si>
    <t xml:space="preserve">Número de comunidades indígenas con proceso de acompañamiento </t>
  </si>
  <si>
    <r>
      <rPr>
        <b/>
        <sz val="11"/>
        <color theme="1"/>
        <rFont val="Calibri"/>
        <family val="2"/>
        <scheme val="minor"/>
      </rPr>
      <t>2015-2018:    20</t>
    </r>
    <r>
      <rPr>
        <sz val="11"/>
        <color theme="1"/>
        <rFont val="Calibri"/>
        <family val="2"/>
        <scheme val="minor"/>
      </rPr>
      <t xml:space="preserve">
2016:   5
2017: 10
2018: 20
</t>
    </r>
  </si>
  <si>
    <t xml:space="preserve">SECTOR-INSTITUCIONAL
INS
</t>
  </si>
  <si>
    <t xml:space="preserve">Estrategia para la atención de pacientes que sufren accidentes de tránsito y laborales </t>
  </si>
  <si>
    <t xml:space="preserve">Número de nuevos centros de atención abiertos </t>
  </si>
  <si>
    <t xml:space="preserve">2013:
279 centros
</t>
  </si>
  <si>
    <r>
      <rPr>
        <b/>
        <sz val="11"/>
        <color theme="1"/>
        <rFont val="Calibri"/>
        <family val="2"/>
        <scheme val="minor"/>
      </rPr>
      <t>2015-2018 : 186</t>
    </r>
    <r>
      <rPr>
        <sz val="11"/>
        <color theme="1"/>
        <rFont val="Calibri"/>
        <family val="2"/>
        <scheme val="minor"/>
      </rPr>
      <t xml:space="preserve">
2015: 55
2016: 106
2017: 144
2018: 186
</t>
    </r>
  </si>
  <si>
    <t>Número de días promedio para que el paciente sea atendido por el especialista en ortopedia</t>
  </si>
  <si>
    <t xml:space="preserve">2014: 
19 días 
</t>
  </si>
  <si>
    <r>
      <rPr>
        <b/>
        <sz val="11"/>
        <color theme="1"/>
        <rFont val="Calibri"/>
        <family val="2"/>
        <scheme val="minor"/>
      </rPr>
      <t>2015-2018:   10</t>
    </r>
    <r>
      <rPr>
        <sz val="11"/>
        <color theme="1"/>
        <rFont val="Calibri"/>
        <family val="2"/>
        <scheme val="minor"/>
      </rPr>
      <t xml:space="preserve">
2015: 14
2016: 12
2017: 11
2018: 10
</t>
    </r>
  </si>
  <si>
    <t xml:space="preserve">SECTOR-INSTITUCIONAL
PANARE
</t>
  </si>
  <si>
    <t>Porcentaje de personas habilitadas y rehabilitadas</t>
  </si>
  <si>
    <t xml:space="preserve">2013
80%
(de 1103
personas
atendidas)
</t>
  </si>
  <si>
    <r>
      <rPr>
        <b/>
        <sz val="11"/>
        <color theme="1"/>
        <rFont val="Calibri"/>
        <family val="2"/>
        <scheme val="minor"/>
      </rPr>
      <t>2015-2018:   10%</t>
    </r>
    <r>
      <rPr>
        <sz val="11"/>
        <color theme="1"/>
        <rFont val="Calibri"/>
        <family val="2"/>
        <scheme val="minor"/>
      </rPr>
      <t xml:space="preserve">
2015:   4%
2016:   6%
2017:   8%
2018: 10%</t>
    </r>
  </si>
  <si>
    <t xml:space="preserve">SECTOR-INSTITUCIONAL
AYA
</t>
  </si>
  <si>
    <t xml:space="preserve">Programa Nacional para el Abastecimiento de Agua de Calidad Potable a la Población </t>
  </si>
  <si>
    <t>Porcentaje de incremento población con servicio de agua de calidad potable abastecida por ASADAS</t>
  </si>
  <si>
    <t xml:space="preserve">SECTOR-INSTITUCIONAL
MS
</t>
  </si>
  <si>
    <t xml:space="preserve">Número de ASADAS y Acueductos Municipales con vigilancia de la calidad del agua </t>
  </si>
  <si>
    <t>2013: 200</t>
  </si>
  <si>
    <r>
      <rPr>
        <b/>
        <sz val="11"/>
        <color theme="1"/>
        <rFont val="Calibri"/>
        <family val="2"/>
        <scheme val="minor"/>
      </rPr>
      <t>2015-2018: 360</t>
    </r>
    <r>
      <rPr>
        <sz val="11"/>
        <color theme="1"/>
        <rFont val="Calibri"/>
        <family val="2"/>
        <scheme val="minor"/>
      </rPr>
      <t xml:space="preserve">
2015:   90
2016: 180
2017: 270
2018: 360</t>
    </r>
  </si>
  <si>
    <t xml:space="preserve">SECTOR-INSTITUCIONAL
AYA
</t>
  </si>
  <si>
    <t>Programa Nacional de Protección y Recuperación del Ambiente Humano</t>
  </si>
  <si>
    <t>Porcentaje de población conectada a sistemas de recolección de aguas residuales del AMSJ</t>
  </si>
  <si>
    <t xml:space="preserve">2013: 50% </t>
  </si>
  <si>
    <t xml:space="preserve">Porcentaje de población conectada a sistemas de tratamiento primario de aguas residuales. </t>
  </si>
  <si>
    <t>2013: 0%</t>
  </si>
  <si>
    <r>
      <rPr>
        <b/>
        <sz val="11"/>
        <color theme="1"/>
        <rFont val="Calibri"/>
        <family val="2"/>
        <scheme val="minor"/>
      </rPr>
      <t>2015-2018: 52,7%</t>
    </r>
    <r>
      <rPr>
        <sz val="11"/>
        <color theme="1"/>
        <rFont val="Calibri"/>
        <family val="2"/>
        <scheme val="minor"/>
      </rPr>
      <t xml:space="preserve">
2015: 10,5% 
2016: 18,0% 
2017: 40,5% 
2018: 52,7% </t>
    </r>
  </si>
  <si>
    <t xml:space="preserve">SECTOR-INSTITUCIONAL
MS
</t>
  </si>
  <si>
    <t>Porcentaje de residuos sólidos gestionados integralmente a nivel nacional</t>
  </si>
  <si>
    <t xml:space="preserve">2013:
 75% 
</t>
  </si>
  <si>
    <r>
      <rPr>
        <b/>
        <sz val="11"/>
        <color theme="1"/>
        <rFont val="Calibri"/>
        <family val="2"/>
        <scheme val="minor"/>
      </rPr>
      <t>2015-2018: 15%</t>
    </r>
    <r>
      <rPr>
        <sz val="11"/>
        <color theme="1"/>
        <rFont val="Calibri"/>
        <family val="2"/>
        <scheme val="minor"/>
      </rPr>
      <t xml:space="preserve">
2015:   2%
2016:   7%
2017: 13%
2018: 15%</t>
    </r>
  </si>
  <si>
    <t>Sostenibilidad Financiera de la CCSS</t>
  </si>
  <si>
    <t>Porcentaje de avance en el desarrollo de la estrategia de sostenibilidad del SEM</t>
  </si>
  <si>
    <r>
      <rPr>
        <b/>
        <sz val="11"/>
        <color theme="1"/>
        <rFont val="Calibri"/>
        <family val="2"/>
        <scheme val="minor"/>
      </rPr>
      <t>2015-2018
100% estrategia de sostenibilidad del seguro de salud implementada</t>
    </r>
    <r>
      <rPr>
        <sz val="11"/>
        <color theme="1"/>
        <rFont val="Calibri"/>
        <family val="2"/>
        <scheme val="minor"/>
      </rPr>
      <t xml:space="preserve">
2015: 10% (Diseño) 
2016: 40% (Implementación)
2017: 70% (Implementación)
2018: (Implementación)</t>
    </r>
  </si>
  <si>
    <t>Porcentaje de avance en el desarrollo de la estrategia de sostenibilidad financiera del IVM</t>
  </si>
  <si>
    <r>
      <rPr>
        <b/>
        <sz val="11"/>
        <color theme="1"/>
        <rFont val="Calibri"/>
        <family val="2"/>
        <scheme val="minor"/>
      </rPr>
      <t>2015-2018
100% de la estrategia desarrollad</t>
    </r>
    <r>
      <rPr>
        <sz val="11"/>
        <color theme="1"/>
        <rFont val="Calibri"/>
        <family val="2"/>
        <scheme val="minor"/>
      </rPr>
      <t xml:space="preserve">a
2015: 20% (diagnóstico)
2016: 40%
(Escenarios de ajustes y reforma)
2017: 80%
(Negociación de los ajustes) 
2018: 100% (implementación)  
</t>
    </r>
  </si>
  <si>
    <t>Desarrollo de la infraestructura para el fortalecimiento de las acciones del Sector</t>
  </si>
  <si>
    <t xml:space="preserve">Número de obras
realizadas
</t>
  </si>
  <si>
    <r>
      <rPr>
        <b/>
        <sz val="11"/>
        <color theme="1"/>
        <rFont val="Calibri"/>
        <family val="2"/>
        <scheme val="minor"/>
      </rPr>
      <t>2015-2018: 60</t>
    </r>
    <r>
      <rPr>
        <sz val="11"/>
        <color theme="1"/>
        <rFont val="Calibri"/>
        <family val="2"/>
        <scheme val="minor"/>
      </rPr>
      <t xml:space="preserve">
2015: 15
2016: 30
2017: 45
2018: 60
</t>
    </r>
  </si>
  <si>
    <t>Número de equipamiento en biosalud en parques</t>
  </si>
  <si>
    <r>
      <rPr>
        <b/>
        <sz val="11"/>
        <color theme="1"/>
        <rFont val="Calibri"/>
        <family val="2"/>
        <scheme val="minor"/>
      </rPr>
      <t>2015-2018:       80</t>
    </r>
    <r>
      <rPr>
        <sz val="11"/>
        <color theme="1"/>
        <rFont val="Calibri"/>
        <family val="2"/>
        <scheme val="minor"/>
      </rPr>
      <t xml:space="preserve">
2015: 20
2016: 40
2017: 60
2018: 80
</t>
    </r>
  </si>
  <si>
    <t>Porcentaje de avance Área de salud Mora-Palmichal</t>
  </si>
  <si>
    <t xml:space="preserve">2014: 80% </t>
  </si>
  <si>
    <r>
      <rPr>
        <b/>
        <sz val="11"/>
        <color theme="1"/>
        <rFont val="Calibri"/>
        <family val="2"/>
        <scheme val="minor"/>
      </rPr>
      <t>2015-2018:   20%</t>
    </r>
    <r>
      <rPr>
        <sz val="11"/>
        <color theme="1"/>
        <rFont val="Calibri"/>
        <family val="2"/>
        <scheme val="minor"/>
      </rPr>
      <t xml:space="preserve">
2015: 20% de la construcción
</t>
    </r>
  </si>
  <si>
    <t xml:space="preserve">SECTOR-INSTITUCIONAL
CSS
</t>
  </si>
  <si>
    <t>Porcentaje de avance Área de Salud Barva.</t>
  </si>
  <si>
    <r>
      <rPr>
        <b/>
        <sz val="11"/>
        <color theme="1"/>
        <rFont val="Calibri"/>
        <family val="2"/>
        <scheme val="minor"/>
      </rPr>
      <t>2015-2018:  100%</t>
    </r>
    <r>
      <rPr>
        <sz val="11"/>
        <color theme="1"/>
        <rFont val="Calibri"/>
        <family val="2"/>
        <scheme val="minor"/>
      </rPr>
      <t xml:space="preserve">
2015: 50% 
2016: 100% 
</t>
    </r>
  </si>
  <si>
    <t>Porcentaje de avance de  la construcción Hospital de Puntarenas</t>
  </si>
  <si>
    <r>
      <rPr>
        <b/>
        <sz val="11"/>
        <color theme="1"/>
        <rFont val="Calibri"/>
        <family val="2"/>
        <scheme val="minor"/>
      </rPr>
      <t>2015-2018:   20%</t>
    </r>
    <r>
      <rPr>
        <sz val="11"/>
        <color theme="1"/>
        <rFont val="Calibri"/>
        <family val="2"/>
        <scheme val="minor"/>
      </rPr>
      <t xml:space="preserve">
2018: 20% 
</t>
    </r>
  </si>
  <si>
    <t xml:space="preserve">2014: 15% 
avance 
</t>
  </si>
  <si>
    <r>
      <rPr>
        <b/>
        <sz val="11"/>
        <color theme="1"/>
        <rFont val="Calibri"/>
        <family val="2"/>
        <scheme val="minor"/>
      </rPr>
      <t>2015-2018:  85%</t>
    </r>
    <r>
      <rPr>
        <sz val="11"/>
        <color theme="1"/>
        <rFont val="Calibri"/>
        <family val="2"/>
        <scheme val="minor"/>
      </rPr>
      <t xml:space="preserve"> 
2015: 75% 
2016: 85%
</t>
    </r>
  </si>
  <si>
    <t>2014: 20% de avance de la Etapa I</t>
  </si>
  <si>
    <r>
      <rPr>
        <b/>
        <sz val="11"/>
        <color theme="1"/>
        <rFont val="Calibri"/>
        <family val="2"/>
        <scheme val="minor"/>
      </rPr>
      <t>2015-2018:   80%</t>
    </r>
    <r>
      <rPr>
        <sz val="11"/>
        <color theme="1"/>
        <rFont val="Calibri"/>
        <family val="2"/>
        <scheme val="minor"/>
      </rPr>
      <t xml:space="preserve">
2015: 40% 
2016: 80% 
</t>
    </r>
  </si>
  <si>
    <t>Porcentaje de avance de la Etapa 2 (Torre Este)</t>
  </si>
  <si>
    <t>2014: 0</t>
  </si>
  <si>
    <t>Porcentaje de avance programado</t>
  </si>
  <si>
    <t xml:space="preserve">2015-2018
Programa con financiamiento aprobado y proceso de contratación en 100% de avance 
2015: Consecución del financiamiento 
2016: 40% del proceso de Contratación
2017: 30% del proceso de Contratación 
2018: 30% del proceso de Contratación
</t>
  </si>
  <si>
    <t>Porcentaje de avance Laboratorio Nacional de Alimentos y Bacteriología.</t>
  </si>
  <si>
    <t>2013: 10%</t>
  </si>
  <si>
    <r>
      <rPr>
        <b/>
        <sz val="11"/>
        <color theme="1"/>
        <rFont val="Calibri"/>
        <family val="2"/>
        <scheme val="minor"/>
      </rPr>
      <t>2015-2018 :   90%</t>
    </r>
    <r>
      <rPr>
        <sz val="11"/>
        <color theme="1"/>
        <rFont val="Calibri"/>
        <family val="2"/>
        <scheme val="minor"/>
      </rPr>
      <t xml:space="preserve">
2015: 20%
2016: 80%
2017: 90%
</t>
    </r>
  </si>
  <si>
    <t xml:space="preserve">SECTORIAL-INSTITUCIONAL
MS
</t>
  </si>
  <si>
    <t>SECTORIAL-INSTITUCIONAL
CCSS</t>
  </si>
  <si>
    <t>Región Central</t>
  </si>
  <si>
    <t>Región Chorotega</t>
  </si>
  <si>
    <t>Región Pacífico Central</t>
  </si>
  <si>
    <t>Región Brunca</t>
  </si>
  <si>
    <t>Región Huetar Caribe</t>
  </si>
  <si>
    <t>Región Huetar Norte</t>
  </si>
  <si>
    <t>Sector:  SALUD, NUTRICIÓN Y DEPORTE</t>
  </si>
  <si>
    <t>Mejorar el estado de salud de la población y la calidad de vida</t>
  </si>
  <si>
    <t>Esperanza de vida saludable</t>
  </si>
  <si>
    <t>2008: 9,6%</t>
  </si>
  <si>
    <t>Porcentaje de prevalencia de obesidad en niños y niñas de 5 a 12 años</t>
  </si>
  <si>
    <t>Porcentaje de prevalencia de anemia en niños y niñas menos de 2 años</t>
  </si>
  <si>
    <t>2013: 25%</t>
  </si>
  <si>
    <t>Porcentaje de población entre 18 a 69 años que practica actividad física</t>
  </si>
  <si>
    <t>2013: 59,6% de la población entre 18 a 69 años práctica actividad física</t>
  </si>
  <si>
    <t>2015-2018 Aumento de la esperanza de vida saludable (70,34 años al 2018)     2017:0,60 años       2018: 1 año</t>
  </si>
  <si>
    <t>2015-2018:  Disminución de 2% de obesidad en niños y niñas de 5 a 12 años  (7,6% al 2018)   2017: 1,5    2018: 2,0</t>
  </si>
  <si>
    <t>2015-2018:  Disminución de 6% de la prevalencia anemia en niños y niñas menores de 2 años (19% al 2018)         2017: 4,5%    2018: 6,0%</t>
  </si>
  <si>
    <t xml:space="preserve">SECTORIAL-INSTITUCIONAL
INCIENSA
</t>
  </si>
  <si>
    <t>Cantidad</t>
  </si>
  <si>
    <t>Tasa de mortalidad prematura por enfermedades crónicas no trasmisibles</t>
  </si>
  <si>
    <t xml:space="preserve">2016:
116,7 muertes por ECNT/100.000 habitantes
</t>
  </si>
  <si>
    <r>
      <rPr>
        <b/>
        <sz val="10"/>
        <rFont val="Arial"/>
        <family val="2"/>
      </rPr>
      <t>2017-2018:  115,7 muertes /100.000 habitantes (disminución de 1 punto porcentual)</t>
    </r>
    <r>
      <rPr>
        <sz val="10"/>
        <rFont val="Arial"/>
        <family val="2"/>
      </rPr>
      <t xml:space="preserve">
2017: 116,2 muertes/ 100.000 habitantes
2018: 115,7 muertes/ 100.000 habitantes.
</t>
    </r>
  </si>
  <si>
    <t>Programa 631-01:  Gobierno Central</t>
  </si>
  <si>
    <r>
      <rPr>
        <b/>
        <sz val="11"/>
        <color theme="1"/>
        <rFont val="Calibri"/>
        <family val="2"/>
        <scheme val="minor"/>
      </rPr>
      <t xml:space="preserve">2017-2018: 9,8%  </t>
    </r>
    <r>
      <rPr>
        <sz val="11"/>
        <color theme="1"/>
        <rFont val="Calibri"/>
        <family val="2"/>
        <scheme val="minor"/>
      </rPr>
      <t xml:space="preserve">
2017: 4,0% 
2018: 9,8 % 
</t>
    </r>
  </si>
  <si>
    <t>30% del proceso de Contratación</t>
  </si>
  <si>
    <r>
      <rPr>
        <b/>
        <sz val="11"/>
        <color theme="1"/>
        <rFont val="Calibri"/>
        <family val="2"/>
        <scheme val="minor"/>
      </rPr>
      <t>2015-2018:  15%</t>
    </r>
    <r>
      <rPr>
        <sz val="11"/>
        <color theme="1"/>
        <rFont val="Calibri"/>
        <family val="2"/>
        <scheme val="minor"/>
      </rPr>
      <t xml:space="preserve">
2015: 3,7%
2016: 7,5%
2017: n.a.
2018: 15,0%
</t>
    </r>
  </si>
  <si>
    <r>
      <rPr>
        <b/>
        <sz val="11"/>
        <color theme="1"/>
        <rFont val="Calibri"/>
        <family val="2"/>
        <scheme val="minor"/>
      </rPr>
      <t>2015-2018:    82.889</t>
    </r>
    <r>
      <rPr>
        <sz val="11"/>
        <color theme="1"/>
        <rFont val="Calibri"/>
        <family val="2"/>
        <scheme val="minor"/>
      </rPr>
      <t xml:space="preserve">
2015: 23.442 
2016: 13.000
2017: 42.000 
2018: 82.889
</t>
    </r>
  </si>
  <si>
    <r>
      <rPr>
        <b/>
        <sz val="11"/>
        <color theme="1"/>
        <rFont val="Calibri"/>
        <family val="2"/>
        <scheme val="minor"/>
      </rPr>
      <t>2016-2018:   45%</t>
    </r>
    <r>
      <rPr>
        <sz val="11"/>
        <color theme="1"/>
        <rFont val="Calibri"/>
        <family val="2"/>
        <scheme val="minor"/>
      </rPr>
      <t xml:space="preserve">
2016: 5%
2017: 35% 
2018: 45%
</t>
    </r>
  </si>
  <si>
    <r>
      <rPr>
        <b/>
        <sz val="11"/>
        <color theme="1"/>
        <rFont val="Calibri"/>
        <family val="2"/>
        <scheme val="minor"/>
      </rPr>
      <t>2015-2018:   20</t>
    </r>
    <r>
      <rPr>
        <sz val="11"/>
        <color theme="1"/>
        <rFont val="Calibri"/>
        <family val="2"/>
        <scheme val="minor"/>
      </rPr>
      <t xml:space="preserve">
2015:   5 
2016: 5 
2017: 15 
2018: 20 </t>
    </r>
  </si>
  <si>
    <r>
      <rPr>
        <b/>
        <sz val="11"/>
        <color theme="1"/>
        <rFont val="Calibri"/>
        <family val="2"/>
        <scheme val="minor"/>
      </rPr>
      <t>2015-2018:  2,4% (81%)</t>
    </r>
    <r>
      <rPr>
        <sz val="11"/>
        <color theme="1"/>
        <rFont val="Calibri"/>
        <family val="2"/>
        <scheme val="minor"/>
      </rPr>
      <t xml:space="preserve">
2017: 1,4% (80%)
2018: 2,4% (81%)
</t>
    </r>
  </si>
  <si>
    <t xml:space="preserve">2016:
 78,6% 
</t>
  </si>
  <si>
    <t>Observaciones</t>
  </si>
  <si>
    <t>Nivel</t>
  </si>
  <si>
    <t>Línea base</t>
  </si>
  <si>
    <t xml:space="preserve">Meta periodo 2015-2018  </t>
  </si>
  <si>
    <t>1 año</t>
  </si>
  <si>
    <t>115,7 muertes/ 100.000 habitantes</t>
  </si>
  <si>
    <t>82.889</t>
  </si>
  <si>
    <t>2,4% (81%)</t>
  </si>
  <si>
    <t>100% (Implementación)</t>
  </si>
  <si>
    <t>Porcentaje de avance de la construcción Hospital de la Anexión</t>
  </si>
  <si>
    <t>Porcentaje de avance de construcción de la Etapa I Hospital Calderón Guardia</t>
  </si>
  <si>
    <r>
      <rPr>
        <b/>
        <sz val="11"/>
        <color theme="1"/>
        <rFont val="Calibri"/>
        <family val="2"/>
        <scheme val="minor"/>
      </rPr>
      <t>2015-2018:   30%</t>
    </r>
    <r>
      <rPr>
        <sz val="11"/>
        <color theme="1"/>
        <rFont val="Calibri"/>
        <family val="2"/>
        <scheme val="minor"/>
      </rPr>
      <t xml:space="preserve">
2017: 20% (eliminada)
2018: 30%</t>
    </r>
  </si>
  <si>
    <t>Estimación presupuestaria                        (Millones ¢)</t>
  </si>
  <si>
    <t>Número de equipos interdisciplinarios   
conformados</t>
  </si>
  <si>
    <t>MATRIZ DE SEGUIMIENTO SECTORIAL METAS PROGRAMAS DEL PND 2015-2018 (AL 31 DE DICIEMBRE DE 2018)</t>
  </si>
  <si>
    <t>PROGRAMACIÓN PND 2015-2018</t>
  </si>
  <si>
    <t>Programa PND 2015-2018</t>
  </si>
  <si>
    <t>Indicador del programa PND 2015-2018</t>
  </si>
  <si>
    <t>PROGRAMACIÓN METAS ANUALES 
PND 2018</t>
  </si>
  <si>
    <t xml:space="preserve">Meta Anual </t>
  </si>
  <si>
    <t>CUMPLIMIENTO ANUAL METAS PROGRAMAS/PROYECTOS Al 31 diciembre 2018</t>
  </si>
  <si>
    <t>Clasificación de la meta</t>
  </si>
  <si>
    <t>Resultado</t>
  </si>
  <si>
    <t>RESULTADO PERIODO 2015-2018</t>
  </si>
  <si>
    <t>Responsable</t>
  </si>
  <si>
    <t>TABLA DE CLASIFICACIONES Y RANGOS PARA METAS 2018 Y DEL PERÍODO 2015-2018 DEL PND</t>
  </si>
  <si>
    <t>Cumplida</t>
  </si>
  <si>
    <t>Cuando el resultado obtenido en las metas nacionales, de objetivos sectoriales y de programas/proyectos 2018 y del cuatrienio  es igual o mayor al 80%.</t>
  </si>
  <si>
    <t>Parcialmente cumplida</t>
  </si>
  <si>
    <t>Cuando el resultado obtenido en las metas nacionales, de objetivos sectoriales y de programas/proyectos 2018 y del cuatrienio  es menor o igual al 79,99% y mayor o igual a 50%.</t>
  </si>
  <si>
    <t>No cumplida</t>
  </si>
  <si>
    <t>Cuando el resultado obtenido en las metas nacionales, de objetivos sectoriales y de programas/proyectos 2018 y del cuatrienio  es menor o igual a 49,99%.</t>
  </si>
  <si>
    <t>Año: 2018</t>
  </si>
  <si>
    <t>2018: 29 hospitales con 6 módulos de expediente digital ARCA implementados todos los módulos</t>
  </si>
  <si>
    <t>29 hospitales con 6 módulos implementados</t>
  </si>
  <si>
    <t>Número de hospitales con ARCA implementado</t>
  </si>
  <si>
    <t xml:space="preserve"> PLAN NACIONAL DESARROLLO 2015-2018</t>
  </si>
  <si>
    <t>CUMPLIMIENTO ANUAL METAS OBJETIVOS SECTORIALES AL 31 DICIEMBRE 2018</t>
  </si>
  <si>
    <t>RESULTADO PERÍODO 2015-2018</t>
  </si>
  <si>
    <t xml:space="preserve"> Resultados Sectoriales</t>
  </si>
  <si>
    <t xml:space="preserve">Indicadores </t>
  </si>
  <si>
    <t>Línea Base
2013</t>
  </si>
  <si>
    <t>Meta 
período</t>
  </si>
  <si>
    <t>Meta 2018</t>
  </si>
  <si>
    <t>Absoluto</t>
  </si>
  <si>
    <t>Población más longeva y saludable</t>
  </si>
  <si>
    <t>Estado nutricional de niños y niñas mejorado</t>
  </si>
  <si>
    <t xml:space="preserve">2013: 69,34 años </t>
  </si>
  <si>
    <t>Práctica de la actividad física, fortalecida en la población</t>
  </si>
  <si>
    <t>MATRIZ DE SEGUIMIENTO Y CUMPLIMIENTO A METAS DE OBJETIVOS SECTORIALES DEL PND 2015-2018 AL 31 DE DICIEMBRE 2018</t>
  </si>
  <si>
    <t>Porcentaje de cobertura de la prueba de Virus de Papiloma Humano en mujeres de 30 a 64 años en la Región Chorotega</t>
  </si>
  <si>
    <t>Meta cumplida en el 2016 con 56 áreas de salud  (105% de cumplimiento)</t>
  </si>
  <si>
    <t>Chorotega</t>
  </si>
  <si>
    <t>Pacífico Central</t>
  </si>
  <si>
    <t>Brunca</t>
  </si>
  <si>
    <t>Huetar Caribe</t>
  </si>
  <si>
    <t>Huetar Norte</t>
  </si>
  <si>
    <t>Meta cumplida en el 2016 en un 100%</t>
  </si>
  <si>
    <t>Meta cumplida en el 2016 con 85% es decir 100% de cumplimiento</t>
  </si>
  <si>
    <t>Meta cumplida en el 2017 con 98%, cumplimiento de 109%</t>
  </si>
  <si>
    <t>Meta Cumplida en el 2016 con 95% sobrecumplimiento 146%</t>
  </si>
  <si>
    <t>Meta cumplida en el 2017 con 8,4% sobrecumplimiento 168%</t>
  </si>
  <si>
    <t>Meta cumplida en el 2017 con 33% sobrecumplimiento 165%</t>
  </si>
  <si>
    <t>Meta cumplida en el 2016 con 45 áreas ejecutando acciones, sobrecumplimiento 115%</t>
  </si>
  <si>
    <t>Meta cumplida en el 2016 con 80 camas para psiquiatría, sobrecumplimiento 250%</t>
  </si>
  <si>
    <t xml:space="preserve"> Meta cumplida en el 2016 con 61,96%, sobrecumplimiento 103%</t>
  </si>
  <si>
    <t xml:space="preserve">Meta cumplida en el 2017 con 6.969 sobrecumplimiento 110% </t>
  </si>
  <si>
    <t>Meta cumplida en el 2017 con 26 comunidades indígenas 130%</t>
  </si>
  <si>
    <t>Meta cumplida en el 2016 con 19% sobrecumplimiento 190%</t>
  </si>
  <si>
    <t>Meta cumplida en el 2015 en un 20%, cumplimiento de 100%</t>
  </si>
  <si>
    <t>Meta cumplida en el 2015, cumplimiento 100%</t>
  </si>
  <si>
    <t>Ministro Rector: Daniel Salas Peraza</t>
  </si>
  <si>
    <t>Ministro Rector:  Daniel Salas Peraza</t>
  </si>
  <si>
    <t>Programa 1. Promoción Prevención y Tratamiento del consumo de alcohol y otras drogas. Subprograma 1.3 Tratamiento a personas y familias afectadas por el consumo de alcohol, tabaco y otras drogas.</t>
  </si>
  <si>
    <t>Vera Barahona Hidalgo, Franklin Jiménez Rojas, Owaldo  Aguirre Retana,               Patricia Araya Sancho</t>
  </si>
  <si>
    <t>Los datos que se incoporan en la columna de ejecución del presupuesto tendra una variación ya que se esta elaborando la liquidación presupuestaria del periodo 2018</t>
  </si>
  <si>
    <r>
      <rPr>
        <b/>
        <sz val="11"/>
        <rFont val="Arial Narrow"/>
        <family val="2"/>
      </rPr>
      <t>Programa 1.</t>
    </r>
    <r>
      <rPr>
        <sz val="11"/>
        <rFont val="Arial Narrow"/>
        <family val="2"/>
      </rPr>
      <t xml:space="preserve"> Promoción Prevención y Tratamiento del consumo de alcohol y otras drogas. </t>
    </r>
    <r>
      <rPr>
        <b/>
        <sz val="11"/>
        <rFont val="Arial Narrow"/>
        <family val="2"/>
      </rPr>
      <t>Subprograma 1.1</t>
    </r>
    <r>
      <rPr>
        <sz val="11"/>
        <rFont val="Arial Narrow"/>
        <family val="2"/>
      </rPr>
      <t xml:space="preserve">         Formación y capacitación de agentes multiplicadores para la promoción, prevención y tratamiento del alcohol, tabaco y otras drogas.</t>
    </r>
  </si>
  <si>
    <t>Vera Barahona Hidalgo, Patricia Araya Sancho</t>
  </si>
  <si>
    <t>AYA FODESAF</t>
  </si>
  <si>
    <t>ND</t>
  </si>
  <si>
    <t>Licda. Cecilia Martínez Artavia Subgerente Sistemas Comunales</t>
  </si>
  <si>
    <t>El resultado anotado corresponde al período 2015-2017, en el cual la meta no solo se logró sino que se superó, dando como resultado que aumentó  la población  con agua potable abastecida por ASADAS. Lo anterior se logra debido a  la instalación de sistemas de desinfección en los sistemas de abastecimiento de acueductos rurales, así como por el incremento de acueductos participando en el Programa Sello de Calidad Sanitaria.  Con relación al resultado del periodo 2018, no se tiene aún el  informe respectivo  que realiza el Laboratorio Nacional de Aguas. Por lo anterior, en el momento que se cuente con el Informe se les estará remitiendo lo correspondiente al período 2018.</t>
  </si>
  <si>
    <t>JICA,BNCR,BID, AYA</t>
  </si>
  <si>
    <t>Ing. Marco Fidel Vargas Quiroga. Subgerente Unidad Ejecutora PAPS</t>
  </si>
  <si>
    <t xml:space="preserve">Las metas no tuvieron cumplimiento en el año 2018, ni en el período 2015-2018,debido a atrasos en las obras físicas por diferentes factores. Lo anterior llevó  a que el Proyecto sufriera reprogramaciones ( ver detalle por obra y componente en el informe anexo)  Aún cuando se han construído varias obras de gran magnitud y complejidad, finalizadas algunas y otras en proceso durante el período 2015-2018 y se finalizarán otras en el año 2019  Es importante mencionar que  estas  extienden y rehabilitan el sistema existente pero no generarán nuevas conexiones hasta el año 2020. </t>
  </si>
  <si>
    <t xml:space="preserve">Cumplida
</t>
  </si>
  <si>
    <t>Dirección Nacional de CEN CINAI</t>
  </si>
  <si>
    <t>La Dirección Nacional mantiene los servicios en los niveles de cumplimineto de esta meta. El 2018 se atendió a 27387 niños y niñas.</t>
  </si>
  <si>
    <t>La meta ha sido incorporada en el PNDIP 2019-2022</t>
  </si>
  <si>
    <t>De los 852 niños y niñas detectados con malnutrición en la primera evaluación  2015-2018  mejoraron su estado nutricional 323 lo que significa que el 37.9% de los niños mejoraron, si a este porcentaje se le resta la linea base nos da el resultado de 8.9% .</t>
  </si>
  <si>
    <r>
      <rPr>
        <b/>
        <sz val="9"/>
        <rFont val="Calibri"/>
        <family val="2"/>
        <scheme val="minor"/>
      </rPr>
      <t>a)</t>
    </r>
    <r>
      <rPr>
        <sz val="9"/>
        <rFont val="Calibri"/>
        <family val="2"/>
        <scheme val="minor"/>
      </rPr>
      <t xml:space="preserve"> 01.05.02.01 Viáticos dentro del país.
</t>
    </r>
    <r>
      <rPr>
        <b/>
        <sz val="9"/>
        <rFont val="Calibri"/>
        <family val="2"/>
        <scheme val="minor"/>
      </rPr>
      <t>b)</t>
    </r>
    <r>
      <rPr>
        <sz val="9"/>
        <rFont val="Calibri"/>
        <family val="2"/>
        <scheme val="minor"/>
      </rPr>
      <t xml:space="preserve"> 0.01.01.01 Salarios 
(Este presupuesto sale de la partida general de salarios a nivel institucional) 
</t>
    </r>
    <r>
      <rPr>
        <b/>
        <sz val="9"/>
        <rFont val="Calibri"/>
        <family val="2"/>
        <scheme val="minor"/>
      </rPr>
      <t xml:space="preserve">c) </t>
    </r>
    <r>
      <rPr>
        <sz val="9"/>
        <rFont val="Calibri"/>
        <family val="2"/>
        <scheme val="minor"/>
      </rPr>
      <t>1.05.01.01 Transporte dentro del país.</t>
    </r>
  </si>
  <si>
    <t>Elian Villegas</t>
  </si>
  <si>
    <r>
      <t xml:space="preserve">La información de viáticos dentro del país (01.05.02.01)  ejecutada en el 2018 por la Gerencia de Centros de Salud fue de ¢17.344.455. 
</t>
    </r>
    <r>
      <rPr>
        <b/>
        <sz val="9"/>
        <rFont val="Calibri"/>
        <family val="2"/>
        <scheme val="minor"/>
      </rPr>
      <t>Fuente:</t>
    </r>
    <r>
      <rPr>
        <sz val="9"/>
        <rFont val="Calibri"/>
        <family val="2"/>
        <scheme val="minor"/>
      </rPr>
      <t xml:space="preserve"> Departamento Financiero RSS.</t>
    </r>
    <r>
      <rPr>
        <b/>
        <sz val="9"/>
        <rFont val="Calibri"/>
        <family val="2"/>
        <scheme val="minor"/>
      </rPr>
      <t xml:space="preserve">
</t>
    </r>
    <r>
      <rPr>
        <sz val="9"/>
        <rFont val="Calibri"/>
        <family val="2"/>
        <scheme val="minor"/>
      </rPr>
      <t xml:space="preserve">
</t>
    </r>
    <r>
      <rPr>
        <b/>
        <sz val="9"/>
        <rFont val="Calibri"/>
        <family val="2"/>
        <scheme val="minor"/>
      </rPr>
      <t>Metodología para el cálculo de salarios:</t>
    </r>
    <r>
      <rPr>
        <sz val="9"/>
        <rFont val="Calibri"/>
        <family val="2"/>
        <scheme val="minor"/>
      </rPr>
      <t xml:space="preserve">
1.022*3*3*8333,33= ¢76.649.969,34
- Cantidad de funcionarios: 3
- Visitas realizadas: 1.022 
- Duración aprox de cada visita: 3 horas
- Costo de hora promedio: ¢8333,33
</t>
    </r>
    <r>
      <rPr>
        <b/>
        <sz val="9"/>
        <rFont val="Calibri"/>
        <family val="2"/>
        <scheme val="minor"/>
      </rPr>
      <t xml:space="preserve">Fuente: </t>
    </r>
    <r>
      <rPr>
        <sz val="9"/>
        <rFont val="Calibri"/>
        <family val="2"/>
        <scheme val="minor"/>
      </rPr>
      <t xml:space="preserve">Gerencia Centros de Salud. 
La información de transporte dentro del país (01.05.01.01)  ejecutada en el 2018 por la Gerencia de Centros de Salud fue de ¢2.186.978 . 
La cantidad de servicios aperturados en el periodo 2015-2018 fue:
2015:47
2016:63
2017:50
2018:46
</t>
    </r>
    <r>
      <rPr>
        <b/>
        <sz val="9"/>
        <rFont val="Calibri"/>
        <family val="2"/>
        <scheme val="minor"/>
      </rPr>
      <t>Fuente:</t>
    </r>
    <r>
      <rPr>
        <sz val="9"/>
        <rFont val="Calibri"/>
        <family val="2"/>
        <scheme val="minor"/>
      </rPr>
      <t xml:space="preserve"> Departamento Financiero RSS.</t>
    </r>
  </si>
  <si>
    <r>
      <rPr>
        <b/>
        <sz val="9"/>
        <rFont val="Calibri"/>
        <family val="2"/>
        <scheme val="minor"/>
      </rPr>
      <t xml:space="preserve">a) </t>
    </r>
    <r>
      <rPr>
        <sz val="9"/>
        <rFont val="Calibri"/>
        <family val="2"/>
        <scheme val="minor"/>
      </rPr>
      <t xml:space="preserve">1.04.01.01 Permisos de funcionamiento. </t>
    </r>
    <r>
      <rPr>
        <sz val="9"/>
        <color rgb="FFFF0000"/>
        <rFont val="Calibri"/>
        <family val="2"/>
        <scheme val="minor"/>
      </rPr>
      <t xml:space="preserve">
</t>
    </r>
    <r>
      <rPr>
        <sz val="9"/>
        <rFont val="Calibri"/>
        <family val="2"/>
        <scheme val="minor"/>
      </rPr>
      <t xml:space="preserve">
</t>
    </r>
    <r>
      <rPr>
        <b/>
        <sz val="9"/>
        <rFont val="Calibri"/>
        <family val="2"/>
        <scheme val="minor"/>
      </rPr>
      <t xml:space="preserve">b) </t>
    </r>
    <r>
      <rPr>
        <sz val="9"/>
        <rFont val="Calibri"/>
        <family val="2"/>
        <scheme val="minor"/>
      </rPr>
      <t>1.01.01.01</t>
    </r>
    <r>
      <rPr>
        <b/>
        <sz val="9"/>
        <rFont val="Calibri"/>
        <family val="2"/>
        <scheme val="minor"/>
      </rPr>
      <t xml:space="preserve"> </t>
    </r>
    <r>
      <rPr>
        <sz val="9"/>
        <rFont val="Calibri"/>
        <family val="2"/>
        <scheme val="minor"/>
      </rPr>
      <t xml:space="preserve">Alquiler de edificios.
</t>
    </r>
    <r>
      <rPr>
        <b/>
        <sz val="9"/>
        <rFont val="Calibri"/>
        <family val="2"/>
        <scheme val="minor"/>
      </rPr>
      <t>c)</t>
    </r>
    <r>
      <rPr>
        <sz val="9"/>
        <rFont val="Calibri"/>
        <family val="2"/>
        <scheme val="minor"/>
      </rPr>
      <t>Presupuesto de inversiones.</t>
    </r>
  </si>
  <si>
    <r>
      <t xml:space="preserve">El monto de permisos de funcionamiento (1.04.01.01) ejecutado en el 2018 por la Gerencia de Centros de Salud fue de ¢816.2500. 
</t>
    </r>
    <r>
      <rPr>
        <b/>
        <sz val="9"/>
        <rFont val="Calibri"/>
        <family val="2"/>
        <scheme val="minor"/>
      </rPr>
      <t xml:space="preserve">Fuente: </t>
    </r>
    <r>
      <rPr>
        <sz val="9"/>
        <rFont val="Calibri"/>
        <family val="2"/>
        <scheme val="minor"/>
      </rPr>
      <t xml:space="preserve">Departamento financiero RSS. 
El monto de alquiler de edificios ejecutado corresponde a los Centros de Salud Referenciales de Guadalupe, Desamparados y Alajuela. 
109.350.144 --&gt; Alajuela (Tipo de cambio utilizado: 615 del BNCR 10 de enero de 2019).
199.982.144 --&gt; Guadalupe
303.499.332 --&gt; Desamparados
</t>
    </r>
    <r>
      <rPr>
        <b/>
        <sz val="9"/>
        <rFont val="Calibri"/>
        <family val="2"/>
        <scheme val="minor"/>
      </rPr>
      <t xml:space="preserve">Fuente: </t>
    </r>
    <r>
      <rPr>
        <sz val="9"/>
        <rFont val="Calibri"/>
        <family val="2"/>
        <scheme val="minor"/>
      </rPr>
      <t>Servicios Generales</t>
    </r>
    <r>
      <rPr>
        <b/>
        <sz val="9"/>
        <rFont val="Calibri"/>
        <family val="2"/>
        <scheme val="minor"/>
      </rPr>
      <t xml:space="preserve">
</t>
    </r>
    <r>
      <rPr>
        <sz val="9"/>
        <rFont val="Calibri"/>
        <family val="2"/>
        <scheme val="minor"/>
      </rPr>
      <t xml:space="preserve">El monto de la ejecución del presupuesto de inversiones relacionado a la RSS para el 2018 fue de ¢ 3.961,48, el cual se segrega según partida de la siguiente manera:
 - 1.04.03: ¢      168.062.213,60
 - 5.02.01: ¢  3.793.422.629,97
Lo anterior corresponde a proyectos y/o remodelaciones en los centros Ciudad Neilly, Perez Zeledón, Siquirres, HDT, Albuergue. 
</t>
    </r>
    <r>
      <rPr>
        <b/>
        <sz val="9"/>
        <rFont val="Calibri"/>
        <family val="2"/>
        <scheme val="minor"/>
      </rPr>
      <t>Fuente:</t>
    </r>
    <r>
      <rPr>
        <sz val="9"/>
        <rFont val="Calibri"/>
        <family val="2"/>
        <scheme val="minor"/>
      </rPr>
      <t xml:space="preserve"> Ingeniería y Mantenimiento INS. 
</t>
    </r>
  </si>
  <si>
    <r>
      <t xml:space="preserve">FODESAF    ¢11,360.00 GOBIERNO ¢8,815.85           </t>
    </r>
    <r>
      <rPr>
        <b/>
        <sz val="10"/>
        <rFont val="Calibri"/>
        <family val="2"/>
      </rPr>
      <t>TOTAL         ¢20,175.85</t>
    </r>
  </si>
  <si>
    <t>FODESAF Y Gobierno Central</t>
  </si>
  <si>
    <r>
      <t xml:space="preserve">FODESAF    ¢1,775.00    GOBIERNO  ¢4,407.93            </t>
    </r>
    <r>
      <rPr>
        <b/>
        <sz val="10"/>
        <rFont val="Calibri"/>
        <family val="2"/>
      </rPr>
      <t>TOTAL                           ¢6,182.93</t>
    </r>
  </si>
  <si>
    <r>
      <t xml:space="preserve">FODESAF    ¢18,460.00 GOBIERNO    ¢10,468,83          </t>
    </r>
    <r>
      <rPr>
        <b/>
        <sz val="11"/>
        <rFont val="Calibri"/>
        <family val="2"/>
        <scheme val="minor"/>
      </rPr>
      <t>TOTAL                      ¢ 28,928.83</t>
    </r>
  </si>
  <si>
    <r>
      <t xml:space="preserve">FODESAF    ¢1,065.00 GOBIERNO    ¢1,377.48          </t>
    </r>
    <r>
      <rPr>
        <b/>
        <sz val="10"/>
        <rFont val="Arial"/>
        <family val="2"/>
      </rPr>
      <t>TOTAL                      ¢ 2,442.48</t>
    </r>
  </si>
  <si>
    <r>
      <t>FODESAF    ¢2,840.00 GOBIERNO    ¢826.49         T</t>
    </r>
    <r>
      <rPr>
        <b/>
        <sz val="10"/>
        <rFont val="Arial"/>
        <family val="2"/>
      </rPr>
      <t>OTAL                      ¢3,666.49</t>
    </r>
  </si>
  <si>
    <t>Niños y Niñas con servicios de Atención y Protección Infantil Extramuros en CEN CINAI, 2018</t>
  </si>
  <si>
    <t>Región</t>
  </si>
  <si>
    <t>Total Menores</t>
  </si>
  <si>
    <t>Niños y niñas</t>
  </si>
  <si>
    <t>TOTAL</t>
  </si>
  <si>
    <t>Central Sur</t>
  </si>
  <si>
    <t>Central Norte</t>
  </si>
  <si>
    <t>Central Occidente</t>
  </si>
  <si>
    <t>Central Este</t>
  </si>
  <si>
    <t>Fuente: SIAC noviembre 2018</t>
  </si>
  <si>
    <t xml:space="preserve">Detalle de las obras civiles realizadas en CEN CINAI en cumplimiento del Plan Nacional de Desarrollo (mayores a 10 millones) </t>
  </si>
  <si>
    <t>N°</t>
  </si>
  <si>
    <t>REGIÓN MIDEPLAN</t>
  </si>
  <si>
    <t>REGIÓN CEN CINAI</t>
  </si>
  <si>
    <t>CODIGO DE ESTABLECIMIENTO</t>
  </si>
  <si>
    <t>Tipo de Centro</t>
  </si>
  <si>
    <t>ESTABLECIMIENTO</t>
  </si>
  <si>
    <t>TIPO DE OBRA</t>
  </si>
  <si>
    <t>PROVINCIA</t>
  </si>
  <si>
    <t>CANTÓN</t>
  </si>
  <si>
    <t>FUENTE DE FINANCIAMIENTO</t>
  </si>
  <si>
    <t>MONTO INVERTIDO EN LA OBRA</t>
  </si>
  <si>
    <t>FECHA EN QUE SE RECIBE LA OBRA</t>
  </si>
  <si>
    <t>ACTUALIZACIÓN EN PLAN DE INVERSION</t>
  </si>
  <si>
    <t>Acumulado PND</t>
  </si>
  <si>
    <t>Obras 2015</t>
  </si>
  <si>
    <t>CEN</t>
  </si>
  <si>
    <t>Peñas Blancas</t>
  </si>
  <si>
    <t>Reparación de dos baterias de baños</t>
  </si>
  <si>
    <t>San José</t>
  </si>
  <si>
    <t>Pérez Zeledón</t>
  </si>
  <si>
    <t>MOPT, ADE</t>
  </si>
  <si>
    <t>Mayo</t>
  </si>
  <si>
    <t>Central</t>
  </si>
  <si>
    <t>Cipreses</t>
  </si>
  <si>
    <t>Reparación Mayor</t>
  </si>
  <si>
    <t>Cartago</t>
  </si>
  <si>
    <t>Oreamuno</t>
  </si>
  <si>
    <t>Embajada Japón</t>
  </si>
  <si>
    <t>Palmira de Carrillo</t>
  </si>
  <si>
    <t>Reconstrucción</t>
  </si>
  <si>
    <t>Guanacaste</t>
  </si>
  <si>
    <t>Carrillo</t>
  </si>
  <si>
    <t>Municipalidad de Carrillo</t>
  </si>
  <si>
    <t>Junio 2015</t>
  </si>
  <si>
    <t>Finca 2</t>
  </si>
  <si>
    <t>Remodelación</t>
  </si>
  <si>
    <t>Heredia</t>
  </si>
  <si>
    <t>Sarapiquí</t>
  </si>
  <si>
    <t>MOPT</t>
  </si>
  <si>
    <t>Abril 2015</t>
  </si>
  <si>
    <t>CINAI</t>
  </si>
  <si>
    <t>Invu Cañas</t>
  </si>
  <si>
    <t>Mejoras en infraestructura</t>
  </si>
  <si>
    <t>Alajuela</t>
  </si>
  <si>
    <t>CENTRAL</t>
  </si>
  <si>
    <t>Municipal Proyecto Prodelo</t>
  </si>
  <si>
    <t>I Semestre</t>
  </si>
  <si>
    <t xml:space="preserve"> El Mora</t>
  </si>
  <si>
    <t>Turrialba</t>
  </si>
  <si>
    <t>MOPT- DESAF</t>
  </si>
  <si>
    <t xml:space="preserve">Brunca </t>
  </si>
  <si>
    <t>CEN (Comunidad Indigena indicador 1.7.1.4 PND)</t>
  </si>
  <si>
    <t>La Casona de CB</t>
  </si>
  <si>
    <t>Construcción y Equipamiento</t>
  </si>
  <si>
    <t xml:space="preserve">Puntarenas </t>
  </si>
  <si>
    <t>Coto Brus</t>
  </si>
  <si>
    <t>AECID</t>
  </si>
  <si>
    <t>CENTRAL SUR</t>
  </si>
  <si>
    <t>1-0803-01</t>
  </si>
  <si>
    <t>CALLE BLANCOS</t>
  </si>
  <si>
    <t>PINTURA COMPLETA DEL ESTABLECIMIENTO, CANOAS, TECHO ACRILICO EN EL FRENTE DEL ESTABLECIMIENTO Y ENTABLILLADO DEL TECHO</t>
  </si>
  <si>
    <t>SAN JOSE</t>
  </si>
  <si>
    <t>GOICOECHEA</t>
  </si>
  <si>
    <t>MUNICIPALIDAD DE GOICOECHEA</t>
  </si>
  <si>
    <t>OCTUBRE 2015</t>
  </si>
  <si>
    <t>CENTRAL NORTE</t>
  </si>
  <si>
    <t xml:space="preserve">ATENAS </t>
  </si>
  <si>
    <t>Construcción del aula, comedor, cocina y remodelación de servicios y bodega.</t>
  </si>
  <si>
    <t>ALAJUELA</t>
  </si>
  <si>
    <t>ATENAS</t>
  </si>
  <si>
    <t xml:space="preserve">MOP y ADEC </t>
  </si>
  <si>
    <t>15 /07/2015</t>
  </si>
  <si>
    <t>CHOROTEGA</t>
  </si>
  <si>
    <t>SAN ROQUE</t>
  </si>
  <si>
    <t>CONSTRUCCION DE 2 AULAS PARA ATENCION DE CLIENTES DE API</t>
  </si>
  <si>
    <t>GUANACASTE</t>
  </si>
  <si>
    <t>LIBERIA</t>
  </si>
  <si>
    <t>MINISTERIO DE SALUD</t>
  </si>
  <si>
    <t>27/11/2015</t>
  </si>
  <si>
    <t>BRUNCA</t>
  </si>
  <si>
    <t>PALMAR NORTE</t>
  </si>
  <si>
    <t>CONSTRUCCION DE AULA Y BATERIA SANITARIA</t>
  </si>
  <si>
    <t>PUNTARENAS</t>
  </si>
  <si>
    <t>OSA</t>
  </si>
  <si>
    <t>MOPT (POR ADMINISTRACION) Y ADE</t>
  </si>
  <si>
    <t>11-11-2015</t>
  </si>
  <si>
    <t>HUETAR CARIBE</t>
  </si>
  <si>
    <t>Colonia Cariari Pococí</t>
  </si>
  <si>
    <t>LIMÓN</t>
  </si>
  <si>
    <t>POCOCI</t>
  </si>
  <si>
    <t>Asignaciones Familiares /MOPT</t>
  </si>
  <si>
    <t>22/9/15</t>
  </si>
  <si>
    <t>Obras 2016</t>
  </si>
  <si>
    <t xml:space="preserve"> LIMONCITO</t>
  </si>
  <si>
    <t>CONSTRUCCION NUEVA</t>
  </si>
  <si>
    <t>LIMON</t>
  </si>
  <si>
    <t>JUNTA PROTECCION SOCIAL</t>
  </si>
  <si>
    <t>enero 2016</t>
  </si>
  <si>
    <t xml:space="preserve"> CAIRO</t>
  </si>
  <si>
    <t>Construcción nueva</t>
  </si>
  <si>
    <t>SIQUIRRES</t>
  </si>
  <si>
    <t>Enero-2016</t>
  </si>
  <si>
    <t>Valle Escondido</t>
  </si>
  <si>
    <t>San Ramón</t>
  </si>
  <si>
    <t>Junta de Protección Social de San José</t>
  </si>
  <si>
    <t>19 /5/2016</t>
  </si>
  <si>
    <t>El Eden</t>
  </si>
  <si>
    <t>Remodelación Mayor</t>
  </si>
  <si>
    <t>Santa Cruz</t>
  </si>
  <si>
    <t>10/3/2016</t>
  </si>
  <si>
    <t>No está</t>
  </si>
  <si>
    <t>Corralillo</t>
  </si>
  <si>
    <t>Nicoya</t>
  </si>
  <si>
    <t>27/6/2016</t>
  </si>
  <si>
    <t>San Vicente de Nicoya</t>
  </si>
  <si>
    <t>30 junio 2016</t>
  </si>
  <si>
    <t>San Antonio Isla de Chira</t>
  </si>
  <si>
    <t xml:space="preserve">Construcción </t>
  </si>
  <si>
    <t>Puntarenas</t>
  </si>
  <si>
    <t>MOPT/DESAF</t>
  </si>
  <si>
    <t>Octubre 2016</t>
  </si>
  <si>
    <t>Horquetas de Sarapiqui</t>
  </si>
  <si>
    <t>LAS HORQUETAS</t>
  </si>
  <si>
    <t>03 de Agosto 2016</t>
  </si>
  <si>
    <t>Cocori de Cartago</t>
  </si>
  <si>
    <t xml:space="preserve"> 18 octubre 2016</t>
  </si>
  <si>
    <t>Coronado de Osa</t>
  </si>
  <si>
    <t>Osa</t>
  </si>
  <si>
    <t>30 Septiembre 2016</t>
  </si>
  <si>
    <t>Las Juntas de Abangares</t>
  </si>
  <si>
    <t>Mantenimiento</t>
  </si>
  <si>
    <t>ABANGARES</t>
  </si>
  <si>
    <t>27 de octubre 2016</t>
  </si>
  <si>
    <t>Purral Los Cuadros</t>
  </si>
  <si>
    <t>Construccion de parque infantil</t>
  </si>
  <si>
    <t xml:space="preserve">San Jose </t>
  </si>
  <si>
    <t>Goicoechea</t>
  </si>
  <si>
    <t>Bono Comunal de Vivienda, Gobierno de Costa Rica</t>
  </si>
  <si>
    <t>abril 2016</t>
  </si>
  <si>
    <t>Cen</t>
  </si>
  <si>
    <t>IMAS SANTA CECIIA</t>
  </si>
  <si>
    <t>MALLA PERMETRAL , REMODELACION DE COCINA</t>
  </si>
  <si>
    <t>HEREDIA</t>
  </si>
  <si>
    <t>MUNICIPALIDAD, 2 % DINADECO</t>
  </si>
  <si>
    <t>OCTUBRE 2016</t>
  </si>
  <si>
    <t xml:space="preserve"> Obras 2017</t>
  </si>
  <si>
    <t>Centro Distribución</t>
  </si>
  <si>
    <t>CENTRO DE DISTRIB. NARANJO</t>
  </si>
  <si>
    <t>Naranjo</t>
  </si>
  <si>
    <t>FODESAF/MOPT</t>
  </si>
  <si>
    <t>Sin monto de inversión</t>
  </si>
  <si>
    <t>Construcción</t>
  </si>
  <si>
    <t>SANTA CRUZ</t>
  </si>
  <si>
    <t>Fodesaf/ Ministerio de Salud</t>
  </si>
  <si>
    <t>BARRIO LOURDES DE HEREDIA (Barrios del Sur)</t>
  </si>
  <si>
    <t>Mejoramiento</t>
  </si>
  <si>
    <t>Fodesaf/ CEN CINAI/ MOPT</t>
  </si>
  <si>
    <t>RIO JIMENEZ GUACIMO</t>
  </si>
  <si>
    <t>GUÁCIMO</t>
  </si>
  <si>
    <t>RÍO JIMÉNEZ</t>
  </si>
  <si>
    <t>8 de diciembre 2017</t>
  </si>
  <si>
    <t>SAN ANTONIO DE ROXANA POCOCI</t>
  </si>
  <si>
    <t xml:space="preserve"> POCOCÍ</t>
  </si>
  <si>
    <t>ROXANA</t>
  </si>
  <si>
    <t>24 de noviembre 2017</t>
  </si>
  <si>
    <t>LA ALEGRIA SIQUIRRES</t>
  </si>
  <si>
    <t>ALEGRÍA</t>
  </si>
  <si>
    <t>1 de diciembre 2017</t>
  </si>
  <si>
    <t>AGUA BUENA DE COTO BRUS PUNTARENAS</t>
  </si>
  <si>
    <t>COTO BRUS</t>
  </si>
  <si>
    <t>AGUABUENA</t>
  </si>
  <si>
    <t>29 de noviembre 2017</t>
  </si>
  <si>
    <t>B-LINE, MATINA</t>
  </si>
  <si>
    <t xml:space="preserve"> MATINA</t>
  </si>
  <si>
    <t>MATINA</t>
  </si>
  <si>
    <t>BATAAN MATINA LIMON</t>
  </si>
  <si>
    <t>BATÁN</t>
  </si>
  <si>
    <t>OROTINA ALAJUELA</t>
  </si>
  <si>
    <t>OROTINA</t>
  </si>
  <si>
    <t>13 de diciembre 2017</t>
  </si>
  <si>
    <t>Obras 2018</t>
  </si>
  <si>
    <t>San Pedro de Barva Heredia</t>
  </si>
  <si>
    <t>BARVA</t>
  </si>
  <si>
    <t>SAN PEDRO</t>
  </si>
  <si>
    <t>Fodesaf/ CEN CINAI</t>
  </si>
  <si>
    <t>3 de octubre del 2017</t>
  </si>
  <si>
    <t>EL LLANO DE SANTA CRUZ</t>
  </si>
  <si>
    <t>PACÍFICO CENTRAL</t>
  </si>
  <si>
    <t>RIO GRANDE PAQUERA</t>
  </si>
  <si>
    <t>PAQUERA</t>
  </si>
  <si>
    <t>RIO SECO SANTA CRUZ</t>
  </si>
  <si>
    <t>EL ROBLE PUNTARENAS</t>
  </si>
  <si>
    <t>EL ROBLE</t>
  </si>
  <si>
    <t>CINCO ESTRELLAS EL ROBLE</t>
  </si>
  <si>
    <t>Tierra Morenas de Tilarán</t>
  </si>
  <si>
    <t>TILARÁN</t>
  </si>
  <si>
    <t xml:space="preserve"> Ciudad Colón</t>
  </si>
  <si>
    <t>Mantenimiento Mayor</t>
  </si>
  <si>
    <t>SAN JOSÉ</t>
  </si>
  <si>
    <t>MORA</t>
  </si>
  <si>
    <t>CENTRO DE DISTRIBUCIÓN</t>
  </si>
  <si>
    <t>CoopeVega de Cutris</t>
  </si>
  <si>
    <t>SAN CARLOS</t>
  </si>
  <si>
    <t>CUTRIS</t>
  </si>
  <si>
    <t>Fondo Migratorio</t>
  </si>
  <si>
    <r>
      <t>¢</t>
    </r>
    <r>
      <rPr>
        <sz val="9"/>
        <color rgb="FF000000"/>
        <rFont val="Arial"/>
        <family val="2"/>
      </rPr>
      <t>39.807.753.</t>
    </r>
  </si>
  <si>
    <t>El Concho de Pocosol</t>
  </si>
  <si>
    <t>POCOSOL</t>
  </si>
  <si>
    <t>¢21.196.356.94</t>
  </si>
  <si>
    <t xml:space="preserve">Pital </t>
  </si>
  <si>
    <t>PITAL</t>
  </si>
  <si>
    <t>¢41.938.000.75</t>
  </si>
  <si>
    <t>Mansión</t>
  </si>
  <si>
    <t>NICOYA</t>
  </si>
  <si>
    <t>MANSIÓN</t>
  </si>
  <si>
    <t>OCIS/ JPSSJ</t>
  </si>
  <si>
    <t>₡128.473.836</t>
  </si>
  <si>
    <t>Pueblo Viejo</t>
  </si>
  <si>
    <t>₡123.014.886</t>
  </si>
  <si>
    <t>Santa Ana de Nicoya</t>
  </si>
  <si>
    <t>₡125.848.836</t>
  </si>
  <si>
    <t>7010108</t>
  </si>
  <si>
    <t>Cieneguita B.Cristobal Colón</t>
  </si>
  <si>
    <t>5060106</t>
  </si>
  <si>
    <t>Cañas Guanacaste</t>
  </si>
  <si>
    <t>CAÑAS</t>
  </si>
  <si>
    <t>DG UPS CC 242-2018</t>
  </si>
  <si>
    <t>5050104</t>
  </si>
  <si>
    <t>Filadelfia de Carrillo</t>
  </si>
  <si>
    <t>CARRILLO</t>
  </si>
  <si>
    <t>FILADELFIA</t>
  </si>
  <si>
    <t>DG UPS CC 259-2019</t>
  </si>
  <si>
    <t>Matambú de Hojancha</t>
  </si>
  <si>
    <t>HOJANCHA</t>
  </si>
  <si>
    <t>MONTE ROMO</t>
  </si>
  <si>
    <t>BID</t>
  </si>
  <si>
    <t xml:space="preserve">Central </t>
  </si>
  <si>
    <t>Centro de Distribución</t>
  </si>
  <si>
    <t>Puente Negro de Orosi</t>
  </si>
  <si>
    <t>PARAÍSO</t>
  </si>
  <si>
    <t>OROSI</t>
  </si>
  <si>
    <t>ADI</t>
  </si>
  <si>
    <t>Jabillos de Turrialba</t>
  </si>
  <si>
    <t>Remodelación total</t>
  </si>
  <si>
    <t>TURRIALBA</t>
  </si>
  <si>
    <t>PAVONES</t>
  </si>
  <si>
    <t>Fecosa Empresa Española</t>
  </si>
  <si>
    <t>San Antonio de Guadalupe</t>
  </si>
  <si>
    <t>GUADALUPE</t>
  </si>
  <si>
    <t>Municipalidad de Guadalupe</t>
  </si>
  <si>
    <t>FODESAF</t>
  </si>
  <si>
    <t>RAFAEL BUSTAMANTE</t>
  </si>
  <si>
    <t>Se realizaron 12 proyectos nuevos en los cantones:  Garabito (2 proyectos), Golfito, Buenos Aires, Liberia, Upala, Puntarenas, Heredia, Santa Cruz, Desamparados, Pérez Zeledón y Alvarado, lo cual sumado a los 112 proyectos realizados en años anteriores, se cumple con la meta acumulada al 2018, con un total de 124 proyectos.</t>
  </si>
  <si>
    <t>En el Periodo 2018 se instalaron 12 parques Biosaludables, en los siguientes Cantones: Santa Cruz, Turrialba, Garabito, Los Chiles, Carrillo, Siquirres, Matina, Abangares, La Cruz, Santa Barbara, Guarco y San Mateo.</t>
  </si>
  <si>
    <t>INSTALACION DE EQUIPAMIENTO /PROYECTOS RECREATIVOS CON FINANCIAMIENTO</t>
  </si>
  <si>
    <t xml:space="preserve">COBERTURA </t>
  </si>
  <si>
    <t>PROYECTOS</t>
  </si>
  <si>
    <t>PARQUES BIOSAL.</t>
  </si>
  <si>
    <t xml:space="preserve">TOTAL </t>
  </si>
  <si>
    <t>REGION</t>
  </si>
  <si>
    <t>CANTONES</t>
  </si>
  <si>
    <t>2014-2015</t>
  </si>
  <si>
    <t>205-2018</t>
  </si>
  <si>
    <t>ESCAZU</t>
  </si>
  <si>
    <t>DESAMPARADOS</t>
  </si>
  <si>
    <t>PURISCAL</t>
  </si>
  <si>
    <t>ASERRI</t>
  </si>
  <si>
    <t>ACOSTA</t>
  </si>
  <si>
    <t>MORAVIA</t>
  </si>
  <si>
    <t>TIBAS</t>
  </si>
  <si>
    <t>MONTES DE OCA</t>
  </si>
  <si>
    <t>DOTA</t>
  </si>
  <si>
    <t>CURRIDABAT</t>
  </si>
  <si>
    <t>LEON CORTES</t>
  </si>
  <si>
    <t>TURRUBARES</t>
  </si>
  <si>
    <t>TARRAZU</t>
  </si>
  <si>
    <t>SANTANA</t>
  </si>
  <si>
    <t>ALAJUELITA</t>
  </si>
  <si>
    <t>CORONADO</t>
  </si>
  <si>
    <t>ALALUELA</t>
  </si>
  <si>
    <t>SAN RAMON</t>
  </si>
  <si>
    <t>GRECIA</t>
  </si>
  <si>
    <t>NARANJO</t>
  </si>
  <si>
    <t>PALMARES</t>
  </si>
  <si>
    <t>POAS</t>
  </si>
  <si>
    <t>ALFARO RUIZ  (ZARCERO)</t>
  </si>
  <si>
    <t>VALVERDE VEGA</t>
  </si>
  <si>
    <t>CARTAGO</t>
  </si>
  <si>
    <t>PARAISO</t>
  </si>
  <si>
    <t>LA UNION</t>
  </si>
  <si>
    <t>JIMENEZ</t>
  </si>
  <si>
    <t>ALVARADO</t>
  </si>
  <si>
    <t>OREAMUNO</t>
  </si>
  <si>
    <t>EL GUARCO</t>
  </si>
  <si>
    <t>BARBA</t>
  </si>
  <si>
    <t>SANTO DOMINGO</t>
  </si>
  <si>
    <t>SANTA BARBARA</t>
  </si>
  <si>
    <t>SAN RAFAEL</t>
  </si>
  <si>
    <t>SAN ISIDRO</t>
  </si>
  <si>
    <t>BELEN</t>
  </si>
  <si>
    <t>FLORES</t>
  </si>
  <si>
    <t>SAN PABLO</t>
  </si>
  <si>
    <t xml:space="preserve">SUB-TOTALES </t>
  </si>
  <si>
    <t>BAGACES</t>
  </si>
  <si>
    <t>TILARAN</t>
  </si>
  <si>
    <t>NANDAYURE</t>
  </si>
  <si>
    <t>LA CRUZ</t>
  </si>
  <si>
    <t>PACIFICO CENTRAL</t>
  </si>
  <si>
    <t>ESPARZA</t>
  </si>
  <si>
    <t>MONTES DE ORO</t>
  </si>
  <si>
    <t>AGUIRRE ( QUEPOS)</t>
  </si>
  <si>
    <t>PARRITA</t>
  </si>
  <si>
    <t>CD PAQUERA</t>
  </si>
  <si>
    <t>GARABITO</t>
  </si>
  <si>
    <t>SAN MATEO</t>
  </si>
  <si>
    <t>CD COBANO</t>
  </si>
  <si>
    <t>PEREZ ZELEDON</t>
  </si>
  <si>
    <t>BUENOS AIRES</t>
  </si>
  <si>
    <t>GOLFITO</t>
  </si>
  <si>
    <t>CORREDORES</t>
  </si>
  <si>
    <t>TALAMANCA</t>
  </si>
  <si>
    <t>GUACIMO</t>
  </si>
  <si>
    <t>HUETAR NORTE</t>
  </si>
  <si>
    <t>LOS CHILES</t>
  </si>
  <si>
    <t>GUATUSO</t>
  </si>
  <si>
    <t>UPALA</t>
  </si>
  <si>
    <t>SARAPIQUI</t>
  </si>
  <si>
    <t>RESUMEN DEL PERIODO 2015-2018</t>
  </si>
  <si>
    <t>SUMATORIA DE PROYECTOS Y PARQUES BIOSALUDABLES</t>
  </si>
  <si>
    <t xml:space="preserve">REGION </t>
  </si>
  <si>
    <t xml:space="preserve">CANTIDAD DE PROYECTOS </t>
  </si>
  <si>
    <t xml:space="preserve">CANTONES POR REGION </t>
  </si>
  <si>
    <t xml:space="preserve">CENTRAL </t>
  </si>
  <si>
    <t xml:space="preserve">PACIFICO CENTRAL </t>
  </si>
  <si>
    <t xml:space="preserve">BRUNCA </t>
  </si>
  <si>
    <t xml:space="preserve">HUETAR CARIBE </t>
  </si>
  <si>
    <t xml:space="preserve">HUETAR NORTE </t>
  </si>
  <si>
    <t xml:space="preserve">PROVINCIA </t>
  </si>
  <si>
    <t xml:space="preserve">CANTONES PROVINCIA </t>
  </si>
  <si>
    <t xml:space="preserve">ALAJUELA </t>
  </si>
  <si>
    <t xml:space="preserve">CARTAGO </t>
  </si>
  <si>
    <t xml:space="preserve">HEREDIA </t>
  </si>
  <si>
    <t xml:space="preserve">GUANACASTE </t>
  </si>
  <si>
    <t xml:space="preserve">PUNTARENAS </t>
  </si>
  <si>
    <t xml:space="preserve">LIMON </t>
  </si>
  <si>
    <t xml:space="preserve">CANTONES DONDE NO SE FINANCIO PROYECTOS </t>
  </si>
  <si>
    <t xml:space="preserve">TOTAL DE CANTONES </t>
  </si>
  <si>
    <t>118,6muertes/100.000 habitantes (datos preliminares 2017)</t>
  </si>
  <si>
    <t>Dr. Rodrigo Marín Rodríguez</t>
  </si>
  <si>
    <t>Debido a las características de las enfermedades que se abordan, la mortalidad es variable en los diferentes años, de esta forma durante 2016 se logró la meta pero para 2017 las muertes aumentaron, es importante conocer también que los datos de mortalidad llevan un año de atraso debido a los procesos de depuración realizados por INEC para dar los datos finales de mortalidad por causa</t>
  </si>
  <si>
    <t>CTAMS</t>
  </si>
  <si>
    <t>Eugenio Androvetto</t>
  </si>
  <si>
    <t>2018: ¢547,4</t>
  </si>
  <si>
    <t xml:space="preserve">Proyecto Fortalecimiento del Cáncer
Programa Presupuestario: Programa Atención Integral a la Salud de las Personas  </t>
  </si>
  <si>
    <t>Gerencia Médica</t>
  </si>
  <si>
    <t xml:space="preserve">El dato suministrado es el último reporte que se dispone de la Encuesta Nacional de Hogares (ENAHO). Se esta a la espera de que se realice dicha encuesta para actualizar el dato nacional. _x000D_
Los logros que se dan en esta cobertura radica que junto con el Proyecto de Chorotega, cuyas áreas también están dentro de este proyecto, se están aplicando las acciones priorizadas en los planes de acción locales para la mejora en la gestión del programa a nivel local. </t>
  </si>
  <si>
    <t>2018: ¢3.056,7</t>
  </si>
  <si>
    <t>90.977</t>
  </si>
  <si>
    <t>Meta cumplida 
Se logra sobrepasar la meta pactada para el periodo, con la realización de 90.977 mamografías incrementadas, producto de las estrategias implementadas como lo son: 
a)  Plan Piloto de Tamizaje para Cáncer de Mama de base poblacional en mujeres de 45 a 69 años, asintomáticas y sin factores de riesgo, asociados en la población de:  
     Tibás  
     Tibás-Coopesain  
     La Carpio- León XIII  
     Moravia y Goicoechea  2
b) Se concluyó la capacitación al personal de las áreas de salud para la puesta en marcha del proyecto de tamizaje. 
c)   Se desarrolla el convenio de la Alianza Lazos de la CCSS con Clínica Bíblica, Auto-Mercado y Aliarse en las siguientes áreas de salud:  
Talamanca (Suretkas y Bribri) 
Siquirres Los Santos 
Puerto Viejo de Sarapiquí 
Horquetas de Sarapiquí 
Se definieron estándares de producción a 8 estudios por hora, duplicando la capacidad de producción horaria.
Se sustituye la totalidad de equipos del país por mamógrafos digitales, aumentando la capacidad de oferta y mejorando la precisión diagnóstica.
Se dotó de recurso humano a las unidades detectadas como críticas para el aumento de la producción, entre ellas el Hospital Blanco Cervantes.</t>
  </si>
  <si>
    <t>2018: ¢500</t>
  </si>
  <si>
    <t>Se logra cumplir la meta pactada, al registrar 17 días promedio en el plazo de  espera para la entrega del reporte de mamografía a nivel nacional. Durante el periodo 2015-2018, se ha efectuado la lectura e interpretación de 175.532 mamografías distribuidas de la siguiente forma: año 2015: 41.082; año 2016: 31.199; año 2017: 40.751 y año 2018: 62.500.</t>
  </si>
  <si>
    <t>2018: ¢583,9</t>
  </si>
  <si>
    <t>12.63%</t>
  </si>
  <si>
    <t>Al cierre del año 2018  se avanzó en un 4,44% de la meta pactada para el 2018. Al momento se han confirmado 19 casos de cáncer gástrico, de los cuales diez son tempranos y 9 tardíos. Se cuenta con un avance acumulado de un 12,63%, como resultado de las sigientes acciones: Se han realizado 7025 series gastroduodenales con doble medio de contraste, lo cual corresponde a 97,93% de lo programado.
El total de Gastroscopias que derivaron de las SGD fue de 434 dentro de los sitios del proyecto, lo cual corresponde 73.68 % de lo proyectado.
De manera global en los sitios de proyecto se diagnosticaron del 2016-2018 24 casos de cáncer gástrico temprano, lo cual corresponde al 12.63% de la meta período 2015-2018.</t>
  </si>
  <si>
    <t xml:space="preserve">Durante este periodo se logró una cobertura de tamizaje de 10,5% con la realización de un total de 4,199 pruebas, en las areas de salud: Atenas, Belén, San Isidro, Santo Domingo y Valverde Vega, superando levemente lo que se había estimado.  Como resultado de  estas pruebas se logró detectar 7 casos de cáncer.
Algunos factores que favorecieron el cumplimiento de la meta es que, la tasa de participación de las personas invitadas a participar en el tamizaje se ha mantenido en niveles adecuados, de alrededor del 65%. </t>
  </si>
  <si>
    <t>2018: ¢146</t>
  </si>
  <si>
    <t xml:space="preserve">Esta meta no fue posible ejecutarla por cuanto no se logró comprar los reactivos necesarios. Sin embargo, se han realizado 137 pruebas correspondientes al CAIS de Cañas,  con una población de 6.652 el cual corresponde a una de las Áreas piloto de las tres que están iniciando la intervención para un 2% de cobertura. 
La licitación de la compra de la prueba ya se realizó, se adjudicó a la empresa Roche y ya se firmó el contrato por lo que las pruebas estarán disponibles para el tamizaje en los meses próximos.
Adicionalmente, se lograron capacitar el total de los EBAIS y equipos de apoyo de las tres áreas de salud piloto. </t>
  </si>
  <si>
    <t xml:space="preserve">2018: ¢26.326 </t>
  </si>
  <si>
    <t xml:space="preserve">Programa Presupuestario: Programa Atención Integral a la Salud de las Personas  </t>
  </si>
  <si>
    <t>Gerencia Infraestructura</t>
  </si>
  <si>
    <t xml:space="preserve">Se logró cumplir en un 100% la implementación de los seis módulos EDUS-ARCA (Admisión /Egresos, Quirúrgico, Urgencias, SIAC- Consulta Externa, SIES- Consulta Externa, Hospitalización y Servicios Apoyo) en los 29 Hospitales de la CCSS. 
Dichos hospitales corresponden a: 1-Hospital Manuel Mora Valverde, 2-Hospital Ciudad Neily, 3-Hospital San Vito, 4-Hospital Tomás Casas Casajús, 5-Hospital Dr. Escalante Pradilla, 6-Hospital de Heredia, 7-Hospital de Upala, 8-Hospital La Anexión, Nicoya; 9- Hospital Psiquiátrico (Roberto Chacón Paut), 10-Hospital de las Mujeres, 11-CENARE, 12-Hospital Nacional de Geriatría y Gerontología, 13-Hospital de Guápiles, 14-Hospital Tony Facio, Limón,15-Hospital Los Chiles, 16-Hospital México, 17-Hospital San Juan de Dios, 18-Hospital de Puntarenas, 19- Hospital Max Terán Walls, 20-Hospital Carlos Luis Valverde Vega (San Ramón), 21-Hospital San Rafael de Alajuela, 22- Hospital San Francisco de Asís, 23- Hospital William Allen Taylor (Turrialba), 24- Hospital Maximiliano Peralta Jiménez (Cartago), 25-Hospital Dr. Enrique Baltodano Briceño (Liberia), 26- Hospital Psiquiátrico (Manuel Antonio Chapuí y Torres), 27-Hospital de Niños, 28-Hospital de San Carlos, 29-Hospital Dr. Rafael Calderón Guardia.
</t>
  </si>
  <si>
    <t>2018: ¢18.900</t>
  </si>
  <si>
    <t>Este meta tiene un cumplimiento del 0%, por cuanto a diciembre de 2018 el plazo de días de espera para procedimientos quirurgicos mayores ambulatorios en el territorio nacional es de 331 días, superando la línea base establecida (228 días).
Entre las principales razones se encuentra:
 - El 81 % de los establecimientos de salud no se logra la reducción de los plazos de espera .
 - La programación de pacientes recientes de ingreso predomino sobre la cantidad de pacientes antiguos en la lista.
 - La afectación de la Huelga Nacional tuvo un impacto negativo en la resolución de las listas, ya que el ingreso de pacientes a lista continuo incrementándose y la resolución quirúrgica disminuyo.</t>
  </si>
  <si>
    <t>2018: ¢388,9</t>
  </si>
  <si>
    <t>Durante el año 2018, se crearon 3 Equipos Interdisciplinarios de Salud Mental, para un total acumulado de 13 equipos conformados, lo que representó un avance del 65% sobre la meta del periodo (20 equipos).</t>
  </si>
  <si>
    <t>Área de Salud Desamparados 1
Hospital San Vicente Paúl (Heredia)
Área de Salud Coronado</t>
  </si>
  <si>
    <t xml:space="preserve">Hospital La Anexion (Nicoa)
Hospital Enrique Baltodano Briceño
CAIS Cañas </t>
  </si>
  <si>
    <t>Hospital Max Terán (Quepos)
Área de Salud San Rafael de Puntarenas</t>
  </si>
  <si>
    <t>Hospital Ciudad Neilly</t>
  </si>
  <si>
    <t>Hospital Tony Facio (Limón) 
Área de Salud Siquirres</t>
  </si>
  <si>
    <t>Hospital San Carlos
Clínica Marcial Rodríguez de Alajuela</t>
  </si>
  <si>
    <t>2018: ¢1262,5</t>
  </si>
  <si>
    <t>Programa Presupuestario: Seguro de Salud</t>
  </si>
  <si>
    <t>98%</t>
  </si>
  <si>
    <t xml:space="preserve">GerenciaFinanciera </t>
  </si>
  <si>
    <t>Al cierre del periodo se contabiliza un avance acumulado del 93% de cumplimiento y un 14% de ejecución realizada durante el segundo semestre de 2018. Seguidamente se muestra el avance acumulado durante el año 2018 (30%), desagregado por cada uno de los ejes de la estregia:
(5%) Implementación de buenas prácticas en la gestión financiera.
(17%) Rediseño del financiamiento del Seguro de Salud.
(3%) Asignación de recursos para cubrir gastos e inversiones estratégicas.
(5%) Mejora en la eficiencia de la gestión de servicios de salud.</t>
  </si>
  <si>
    <t>Programa Presupuestario: Seguro de Pensiones</t>
  </si>
  <si>
    <t>Gerencia de Pensiones</t>
  </si>
  <si>
    <t xml:space="preserve">Al finalizar el año 2018, esta meta presenta un avance del 98% de la Sostenibilidad Financiera del IVM , lo cual se cataloga como cumplida, según los parámetros establecidos por el MIDEPLAN. El principal obstáculo que incidió en el cumplimiento de la meta es que durante los primeros tres meses del año, se solicitaron varios estudios y criterios referentes a las recomendaciones realizadas por la “Mesa de Diálogo” por parte de la Junta Directiva. 
No obstante, a pesar de que los mismos fueron entregados para su análisis, no pudieron ser vistos dado que la Junta Directiva no sesionó durante los meses de marzo, abril y mayo por renuncia de algunos de sus miembros, siendo necesaria su conformación para poder sesionar, por lo cual se imposibilitó el análisis del tema. En mayo 2018 el nuevo gobierno toma posesión, y realiza las gestiones correspondientes para que en el mes de junio se nombre y confirme los nuevos miembros de la Junta Directiva. 
Solamente, queda pendiente un 2% para su finalización, que corresponde a la consulta pública y la publicación el diario oficial La Gaceta.
</t>
  </si>
  <si>
    <t xml:space="preserve">2018: ¢13.000,0 </t>
  </si>
  <si>
    <t>0%</t>
  </si>
  <si>
    <t>No se logró cumplir con lo programado, pero se avanzó en un 35% en el proceso de licitación.
Adicionalmente, se realizó el análisis técnico de las ofertas recibidas; solicitando la subsanación de información a las empresas participantes. Esta situación requirió un periodo de revisión adicional; solicitándose una prórroga para completar la recomendación técnica del 31 agosto al 10 de octubre de 2018. S
Se emitió recomendación técnica, la cual fue enviada a revisión legal ante la Dirección Jurídica de la CCSS, la cual solicita aclaraciones técnicas y administrativas, las cuales fueron subsanadas.
De acuerdo con el plazo adicional de análisis de ofertas, requerido para subsanar aspectos para la confección de la recomendación técnica, no se completó el proceso de adjudicación durante el periodo 2018.</t>
  </si>
  <si>
    <t>2018:¢17.000,0</t>
  </si>
  <si>
    <t xml:space="preserve">¢6.512 </t>
  </si>
  <si>
    <t xml:space="preserve">Al cierre del año 2018, se logró un 30% acumulado de la construcción, para un cumplimiento del 100%.
Área: 20.838 m2
Costo total estimado: $83 millones.
Monto ejecutado a diciembre 2018: ¢6.512 millones
Inversión acumulada: ¢7.311 millones. </t>
  </si>
  <si>
    <r>
      <t xml:space="preserve">Estos tres proyectos no es posible medirlos conjuntamente, debido a que cada uno tiene una vida diferente de maduración, así como estados de avance y tiempos distintos en su ejecución, situación por la cual no se otorga un avance integrado.
A continuación el avance de cada uno de ellos, de manera individual:
</t>
    </r>
    <r>
      <rPr>
        <b/>
        <sz val="11"/>
        <rFont val="Calibri"/>
        <family val="2"/>
        <scheme val="minor"/>
      </rPr>
      <t>A) Hospital William Allen Turrialba:</t>
    </r>
    <r>
      <rPr>
        <sz val="11"/>
        <rFont val="Calibri"/>
        <family val="2"/>
        <scheme val="minor"/>
      </rPr>
      <t xml:space="preserve"> Logró un 100% de la etapa de contratación (análisis</t>
    </r>
    <r>
      <rPr>
        <sz val="11"/>
        <color rgb="FFFF0000"/>
        <rFont val="Calibri"/>
        <family val="2"/>
        <scheme val="minor"/>
      </rPr>
      <t xml:space="preserve"> </t>
    </r>
    <r>
      <rPr>
        <sz val="11"/>
        <rFont val="Calibri"/>
        <family val="2"/>
        <scheme val="minor"/>
      </rPr>
      <t xml:space="preserve"> y recomendación técnica).
</t>
    </r>
    <r>
      <rPr>
        <b/>
        <sz val="11"/>
        <rFont val="Calibri"/>
        <family val="2"/>
        <scheme val="minor"/>
      </rPr>
      <t>B) Hospital Max Peralta de Cartago</t>
    </r>
    <r>
      <rPr>
        <sz val="11"/>
        <rFont val="Calibri"/>
        <family val="2"/>
        <scheme val="minor"/>
      </rPr>
      <t xml:space="preserve">: Se recibió el programa funcional, pero requirió ajustes los cuales se están ejecutando y se avanzó en un 90% en el desarrollo de los Estudios Previos y Anteproyecto. </t>
    </r>
    <r>
      <rPr>
        <sz val="11"/>
        <rFont val="Calibri"/>
        <family val="2"/>
        <scheme val="minor"/>
      </rPr>
      <t xml:space="preserve">. 
</t>
    </r>
    <r>
      <rPr>
        <b/>
        <sz val="11"/>
        <rFont val="Calibri"/>
        <family val="2"/>
        <scheme val="minor"/>
      </rPr>
      <t>C) Hospital Manuel Mora Golfito:</t>
    </r>
    <r>
      <rPr>
        <sz val="11"/>
        <rFont val="Calibri"/>
        <family val="2"/>
        <scheme val="minor"/>
      </rPr>
      <t xml:space="preserve"> El proyecto logró un 100% en la elaboración de los estudios de oferta y demanda y se avanzó en un 26% del ciclo de vida en la adquisición del terreno (el cual corresponde a un 50% de la etapa del análisis de ofertas y recomendación técnica), pues se inició un nuevo proceso de licitación. </t>
    </r>
  </si>
  <si>
    <t>0,49
(69,83)</t>
  </si>
  <si>
    <t>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</si>
</sst>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_(* \(#,##0.00\);_(* &quot;-&quot;??_);_(@_)"/>
    <numFmt numFmtId="165" formatCode="#,##0.00;[Red]#,##0.00"/>
    <numFmt numFmtId="166" formatCode="0.0%"/>
    <numFmt numFmtId="167" formatCode="0.00;[Red]0.00"/>
    <numFmt numFmtId="168" formatCode="#,##0.0,,"/>
    <numFmt numFmtId="169" formatCode="#,##0.0;[Red]#,##0.0"/>
    <numFmt numFmtId="170" formatCode="[$-140A]General"/>
    <numFmt numFmtId="171" formatCode="_ * #,##0_ ;_ * \-#,##0_ ;_ * &quot;-&quot;??_ ;_ @_ "/>
    <numFmt numFmtId="172" formatCode="&quot;₡&quot;#,##0.00"/>
    <numFmt numFmtId="173" formatCode="&quot;₡&quot;#,##0.00_);\(&quot;₡&quot;#,##0.00\)"/>
    <numFmt numFmtId="174" formatCode="[$$-409]#,##0.00"/>
    <numFmt numFmtId="175" formatCode="&quot;₡&quot;#,##0.0"/>
    <numFmt numFmtId="176" formatCode="#,##0;[Red]#,##0"/>
    <numFmt numFmtId="177" formatCode="&quot;₡&quot;#,##0"/>
  </numFmts>
  <fonts count="66">
    <font>
      <sz val="11"/>
      <color theme="1"/>
      <name val="Calibri"/>
      <family val="2"/>
      <scheme val="minor"/>
    </font>
    <font>
      <b/>
      <sz val="9"/>
      <color theme="1"/>
      <name val="Arial"/>
      <family val="2"/>
    </font>
    <font>
      <sz val="10"/>
      <color theme="1"/>
      <name val="Arial Narrow"/>
      <family val="2"/>
    </font>
    <font>
      <b/>
      <sz val="11"/>
      <color theme="1"/>
      <name val="Calibri"/>
      <family val="2"/>
      <scheme val="minor"/>
    </font>
    <font>
      <b/>
      <sz val="12"/>
      <color theme="1"/>
      <name val="Calibri"/>
      <family val="2"/>
      <scheme val="minor"/>
    </font>
    <font>
      <sz val="11"/>
      <color theme="1"/>
      <name val="Calibri"/>
      <family val="2"/>
      <scheme val="minor"/>
    </font>
    <font>
      <b/>
      <sz val="18"/>
      <color theme="1"/>
      <name val="Calibri"/>
      <family val="2"/>
      <scheme val="minor"/>
    </font>
    <font>
      <b/>
      <sz val="14"/>
      <color theme="1"/>
      <name val="Arial"/>
      <family val="2"/>
    </font>
    <font>
      <b/>
      <sz val="10"/>
      <color theme="0"/>
      <name val="Arial"/>
      <family val="2"/>
    </font>
    <font>
      <b/>
      <sz val="12"/>
      <color theme="0"/>
      <name val="Arial"/>
      <family val="2"/>
    </font>
    <font>
      <sz val="10"/>
      <name val="Arial"/>
      <family val="2"/>
    </font>
    <font>
      <b/>
      <sz val="10"/>
      <name val="Arial"/>
      <family val="2"/>
    </font>
    <font>
      <sz val="11"/>
      <name val="Calibri"/>
      <family val="2"/>
      <scheme val="minor"/>
    </font>
    <font>
      <b/>
      <sz val="14"/>
      <color theme="1"/>
      <name val="Calibri"/>
      <family val="2"/>
      <scheme val="minor"/>
    </font>
    <font>
      <sz val="12"/>
      <color theme="1"/>
      <name val="Calibri"/>
      <family val="2"/>
      <scheme val="minor"/>
    </font>
    <font>
      <sz val="11"/>
      <color rgb="FF000000"/>
      <name val="Calibri"/>
      <family val="2"/>
      <charset val="1"/>
    </font>
    <font>
      <sz val="10"/>
      <name val="Arial"/>
      <family val="2"/>
      <charset val="1"/>
    </font>
    <font>
      <sz val="11"/>
      <color rgb="FF000000"/>
      <name val="Calibri"/>
      <family val="2"/>
    </font>
    <font>
      <sz val="11"/>
      <name val="Calibri"/>
      <family val="2"/>
      <charset val="1"/>
    </font>
    <font>
      <sz val="14"/>
      <color theme="1"/>
      <name val="Calibri"/>
      <family val="2"/>
      <scheme val="minor"/>
    </font>
    <font>
      <sz val="10"/>
      <name val="Calibri"/>
      <family val="2"/>
      <scheme val="minor"/>
    </font>
    <font>
      <b/>
      <sz val="12"/>
      <color theme="0"/>
      <name val="Calibri"/>
      <family val="2"/>
      <scheme val="minor"/>
    </font>
    <font>
      <sz val="9"/>
      <color theme="1"/>
      <name val="Calibri"/>
      <family val="2"/>
      <scheme val="minor"/>
    </font>
    <font>
      <sz val="11"/>
      <color rgb="FFFF0000"/>
      <name val="Calibri"/>
      <family val="2"/>
      <scheme val="minor"/>
    </font>
    <font>
      <b/>
      <sz val="10"/>
      <color theme="1"/>
      <name val="Calibri"/>
      <family val="2"/>
      <scheme val="minor"/>
    </font>
    <font>
      <b/>
      <sz val="9"/>
      <color theme="0"/>
      <name val="Arial"/>
      <family val="2"/>
    </font>
    <font>
      <sz val="11"/>
      <name val="Arial Narrow"/>
      <family val="2"/>
    </font>
    <font>
      <b/>
      <sz val="11"/>
      <name val="Arial Narrow"/>
      <family val="2"/>
    </font>
    <font>
      <sz val="10"/>
      <name val="Calibri"/>
      <family val="2"/>
    </font>
    <font>
      <b/>
      <sz val="9"/>
      <color indexed="81"/>
      <name val="Tahoma"/>
      <family val="2"/>
    </font>
    <font>
      <sz val="9"/>
      <color indexed="81"/>
      <name val="Tahoma"/>
      <family val="2"/>
    </font>
    <font>
      <sz val="11"/>
      <name val="Calibri"/>
      <family val="2"/>
    </font>
    <font>
      <sz val="9"/>
      <name val="Calibri"/>
      <family val="2"/>
      <scheme val="minor"/>
    </font>
    <font>
      <b/>
      <sz val="9"/>
      <name val="Calibri"/>
      <family val="2"/>
      <scheme val="minor"/>
    </font>
    <font>
      <b/>
      <sz val="11"/>
      <name val="Calibri"/>
      <family val="2"/>
      <scheme val="minor"/>
    </font>
    <font>
      <sz val="9"/>
      <color rgb="FFFF0000"/>
      <name val="Calibri"/>
      <family val="2"/>
      <scheme val="minor"/>
    </font>
    <font>
      <b/>
      <sz val="10"/>
      <name val="Calibri"/>
      <family val="2"/>
    </font>
    <font>
      <i/>
      <sz val="10"/>
      <color theme="1"/>
      <name val="Calibri"/>
      <family val="2"/>
      <scheme val="minor"/>
    </font>
    <font>
      <sz val="11"/>
      <color theme="1"/>
      <name val="Calibri"/>
      <family val="2"/>
    </font>
    <font>
      <sz val="11"/>
      <color indexed="8"/>
      <name val="Calibri"/>
      <family val="2"/>
    </font>
    <font>
      <b/>
      <sz val="12"/>
      <color theme="1"/>
      <name val="Calibri"/>
      <family val="2"/>
    </font>
    <font>
      <sz val="10"/>
      <color theme="1"/>
      <name val="Arial"/>
      <family val="2"/>
    </font>
    <font>
      <sz val="12"/>
      <color theme="1"/>
      <name val="Calibri Light"/>
      <family val="1"/>
      <scheme val="major"/>
    </font>
    <font>
      <sz val="10"/>
      <name val="MS Sans Serif"/>
      <family val="2"/>
    </font>
    <font>
      <sz val="11"/>
      <color theme="1"/>
      <name val="Calibri Light"/>
      <family val="1"/>
      <scheme val="major"/>
    </font>
    <font>
      <sz val="8"/>
      <color theme="1"/>
      <name val="Calibri"/>
      <family val="2"/>
      <scheme val="minor"/>
    </font>
    <font>
      <sz val="9"/>
      <color theme="1"/>
      <name val="Calibri Light"/>
      <family val="1"/>
      <scheme val="major"/>
    </font>
    <font>
      <sz val="12"/>
      <color rgb="FF000000"/>
      <name val="Calibri"/>
      <family val="2"/>
      <scheme val="minor"/>
    </font>
    <font>
      <sz val="9"/>
      <color rgb="FF000000"/>
      <name val="Arial"/>
      <family val="2"/>
    </font>
    <font>
      <sz val="11"/>
      <color rgb="FF000000"/>
      <name val="Calibri"/>
      <family val="2"/>
      <scheme val="minor"/>
    </font>
    <font>
      <sz val="10"/>
      <color indexed="8"/>
      <name val="Arial"/>
      <family val="2"/>
    </font>
    <font>
      <sz val="12"/>
      <color indexed="8"/>
      <name val="Times New Roman"/>
      <family val="1"/>
    </font>
    <font>
      <b/>
      <sz val="11"/>
      <color rgb="FF000000"/>
      <name val="Calibri"/>
      <family val="2"/>
      <charset val="1"/>
    </font>
    <font>
      <b/>
      <sz val="12"/>
      <color rgb="FF000000"/>
      <name val="Calibri"/>
      <family val="2"/>
      <charset val="1"/>
    </font>
    <font>
      <b/>
      <sz val="22"/>
      <color rgb="FF000000"/>
      <name val="Calibri"/>
      <family val="2"/>
      <charset val="1"/>
    </font>
    <font>
      <sz val="12"/>
      <color rgb="FF000000"/>
      <name val="Calibri"/>
      <family val="2"/>
      <charset val="1"/>
    </font>
    <font>
      <b/>
      <sz val="20"/>
      <color rgb="FF000000"/>
      <name val="Calibri"/>
      <family val="2"/>
      <charset val="1"/>
    </font>
    <font>
      <b/>
      <sz val="18"/>
      <color rgb="FF000000"/>
      <name val="Calibri"/>
      <family val="2"/>
      <charset val="1"/>
    </font>
    <font>
      <b/>
      <sz val="16"/>
      <color rgb="FF000000"/>
      <name val="Calibri"/>
      <family val="2"/>
      <charset val="1"/>
    </font>
    <font>
      <b/>
      <sz val="12"/>
      <color rgb="FF000000"/>
      <name val="Calibri"/>
      <family val="2"/>
    </font>
    <font>
      <b/>
      <i/>
      <sz val="11"/>
      <color theme="8"/>
      <name val="Calibri"/>
      <family val="2"/>
    </font>
    <font>
      <b/>
      <sz val="11"/>
      <color rgb="FF000000"/>
      <name val="Calibri"/>
      <family val="2"/>
    </font>
    <font>
      <b/>
      <sz val="14"/>
      <color rgb="FF000000"/>
      <name val="Calibri"/>
      <family val="2"/>
    </font>
    <font>
      <sz val="10"/>
      <color theme="1"/>
      <name val="Calibri"/>
      <family val="2"/>
    </font>
    <font>
      <sz val="10"/>
      <color theme="1"/>
      <name val="Calibri"/>
      <family val="2"/>
      <scheme val="minor"/>
    </font>
    <font>
      <sz val="11"/>
      <name val="Calibri"/>
    </font>
  </fonts>
  <fills count="34">
    <fill>
      <patternFill patternType="none"/>
    </fill>
    <fill>
      <patternFill patternType="gray125"/>
    </fill>
    <fill>
      <patternFill patternType="solid">
        <fgColor rgb="FF17365D"/>
        <bgColor indexed="64"/>
      </patternFill>
    </fill>
    <fill>
      <patternFill patternType="solid">
        <fgColor rgb="FFD9D9D9"/>
        <bgColor indexed="64"/>
      </patternFill>
    </fill>
    <fill>
      <patternFill patternType="solid">
        <fgColor rgb="FF73B632"/>
        <bgColor indexed="64"/>
      </patternFill>
    </fill>
    <fill>
      <patternFill patternType="solid">
        <fgColor rgb="FFF5D90C"/>
        <bgColor indexed="64"/>
      </patternFill>
    </fill>
    <fill>
      <patternFill patternType="solid">
        <fgColor rgb="FFB30A2D"/>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D9D9D9"/>
      </patternFill>
    </fill>
    <fill>
      <patternFill patternType="solid">
        <fgColor theme="0" tint="-0.249977111117893"/>
        <bgColor indexed="64"/>
      </patternFill>
    </fill>
    <fill>
      <patternFill patternType="solid">
        <fgColor theme="0" tint="-0.249977111117893"/>
        <bgColor rgb="FFD7E4BD"/>
      </patternFill>
    </fill>
    <fill>
      <patternFill patternType="solid">
        <fgColor theme="5"/>
        <bgColor indexed="64"/>
      </patternFill>
    </fill>
    <fill>
      <patternFill patternType="solid">
        <fgColor rgb="FFBFBFB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F00"/>
        <bgColor rgb="FFFFFF00"/>
      </patternFill>
    </fill>
    <fill>
      <patternFill patternType="solid">
        <fgColor rgb="FFDEEBF7"/>
        <bgColor rgb="FFE2F0D9"/>
      </patternFill>
    </fill>
    <fill>
      <patternFill patternType="solid">
        <fgColor rgb="FFFFF2CC"/>
        <bgColor rgb="FFE2F0D9"/>
      </patternFill>
    </fill>
    <fill>
      <patternFill patternType="solid">
        <fgColor rgb="FFFFE699"/>
        <bgColor rgb="FFFFF2CC"/>
      </patternFill>
    </fill>
    <fill>
      <patternFill patternType="solid">
        <fgColor rgb="FFFFD966"/>
        <bgColor rgb="FFFFE699"/>
      </patternFill>
    </fill>
    <fill>
      <patternFill patternType="solid">
        <fgColor rgb="FFBF9000"/>
        <bgColor rgb="FF808000"/>
      </patternFill>
    </fill>
    <fill>
      <patternFill patternType="solid">
        <fgColor rgb="FFD9D9D9"/>
        <bgColor rgb="FFDEEBF7"/>
      </patternFill>
    </fill>
    <fill>
      <patternFill patternType="solid">
        <fgColor rgb="FFE2F0D9"/>
        <bgColor rgb="FFDEEBF7"/>
      </patternFill>
    </fill>
    <fill>
      <patternFill patternType="solid">
        <fgColor rgb="FFC5E0B4"/>
        <bgColor rgb="FFD9D9D9"/>
      </patternFill>
    </fill>
    <fill>
      <patternFill patternType="solid">
        <fgColor rgb="FFF8CBAD"/>
        <bgColor rgb="FFFFE699"/>
      </patternFill>
    </fill>
    <fill>
      <patternFill patternType="solid">
        <fgColor rgb="FF92D050"/>
        <bgColor rgb="FFDEEBF7"/>
      </patternFill>
    </fill>
    <fill>
      <patternFill patternType="solid">
        <fgColor rgb="FFCC99FF"/>
        <bgColor indexed="64"/>
      </patternFill>
    </fill>
    <fill>
      <patternFill patternType="solid">
        <fgColor theme="4" tint="0.59999389629810485"/>
        <bgColor indexed="64"/>
      </patternFill>
    </fill>
    <fill>
      <patternFill patternType="solid">
        <fgColor theme="9" tint="0.79998168889431442"/>
        <bgColor indexed="64"/>
      </patternFill>
    </fill>
  </fills>
  <borders count="108">
    <border>
      <left/>
      <right/>
      <top/>
      <bottom/>
      <diagonal/>
    </border>
    <border>
      <left style="thick">
        <color rgb="FFFFFFFF"/>
      </left>
      <right style="thick">
        <color rgb="FFFFFFFF"/>
      </right>
      <top/>
      <bottom/>
      <diagonal/>
    </border>
    <border>
      <left style="thick">
        <color rgb="FFFFFFFF"/>
      </left>
      <right/>
      <top/>
      <bottom/>
      <diagonal/>
    </border>
    <border>
      <left style="thick">
        <color theme="0"/>
      </left>
      <right/>
      <top/>
      <bottom style="thick">
        <color theme="0"/>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style="thick">
        <color theme="0"/>
      </right>
      <top/>
      <bottom style="thick">
        <color theme="0"/>
      </bottom>
      <diagonal/>
    </border>
    <border>
      <left style="thick">
        <color theme="0"/>
      </left>
      <right style="thin">
        <color indexed="64"/>
      </right>
      <top style="thin">
        <color indexed="64"/>
      </top>
      <bottom/>
      <diagonal/>
    </border>
    <border>
      <left style="thick">
        <color theme="0"/>
      </left>
      <right style="thick">
        <color theme="0"/>
      </right>
      <top style="thick">
        <color theme="0"/>
      </top>
      <bottom/>
      <diagonal/>
    </border>
    <border>
      <left style="thick">
        <color theme="0"/>
      </left>
      <right/>
      <top style="thick">
        <color theme="0"/>
      </top>
      <bottom/>
      <diagonal/>
    </border>
    <border>
      <left/>
      <right style="thick">
        <color theme="0"/>
      </right>
      <top style="thick">
        <color theme="0"/>
      </top>
      <bottom/>
      <diagonal/>
    </border>
    <border>
      <left style="thick">
        <color theme="0"/>
      </left>
      <right style="thick">
        <color theme="0"/>
      </right>
      <top/>
      <bottom/>
      <diagonal/>
    </border>
    <border>
      <left style="thick">
        <color theme="0"/>
      </left>
      <right style="thin">
        <color indexed="64"/>
      </right>
      <top/>
      <bottom/>
      <diagonal/>
    </border>
    <border>
      <left style="thick">
        <color theme="0"/>
      </left>
      <right style="thick">
        <color theme="0"/>
      </right>
      <top/>
      <bottom style="thick">
        <color theme="0"/>
      </bottom>
      <diagonal/>
    </border>
    <border>
      <left style="thick">
        <color theme="0"/>
      </left>
      <right style="thin">
        <color indexed="64"/>
      </right>
      <top/>
      <bottom style="medium">
        <color theme="0"/>
      </bottom>
      <diagonal/>
    </border>
    <border>
      <left style="thin">
        <color theme="0"/>
      </left>
      <right style="thin">
        <color theme="0"/>
      </right>
      <top style="thick">
        <color theme="0"/>
      </top>
      <bottom style="thick">
        <color theme="0"/>
      </bottom>
      <diagonal/>
    </border>
    <border>
      <left style="thin">
        <color theme="0"/>
      </left>
      <right style="thin">
        <color theme="0"/>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thin">
        <color theme="0"/>
      </left>
      <right/>
      <top style="thick">
        <color theme="0"/>
      </top>
      <bottom/>
      <diagonal/>
    </border>
    <border>
      <left style="thin">
        <color indexed="64"/>
      </left>
      <right/>
      <top/>
      <bottom/>
      <diagonal/>
    </border>
    <border>
      <left style="medium">
        <color theme="0"/>
      </left>
      <right/>
      <top style="medium">
        <color theme="0"/>
      </top>
      <bottom style="medium">
        <color theme="0"/>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diagonal/>
    </border>
    <border>
      <left style="medium">
        <color rgb="FFFFFFFF"/>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style="thin">
        <color theme="0"/>
      </left>
      <right/>
      <top style="thin">
        <color theme="0"/>
      </top>
      <bottom style="thin">
        <color theme="0"/>
      </bottom>
      <diagonal/>
    </border>
    <border>
      <left/>
      <right style="medium">
        <color theme="0"/>
      </right>
      <top style="medium">
        <color theme="0"/>
      </top>
      <bottom style="medium">
        <color theme="0"/>
      </bottom>
      <diagonal/>
    </border>
    <border>
      <left style="thick">
        <color rgb="FFFFFFFF"/>
      </left>
      <right style="thin">
        <color theme="0"/>
      </right>
      <top/>
      <bottom/>
      <diagonal/>
    </border>
    <border>
      <left style="thick">
        <color theme="0"/>
      </left>
      <right style="thick">
        <color theme="0"/>
      </right>
      <top style="thick">
        <color theme="0"/>
      </top>
      <bottom style="thick">
        <color theme="0"/>
      </bottom>
      <diagonal/>
    </border>
    <border>
      <left style="thick">
        <color rgb="FFFFFFFF"/>
      </left>
      <right style="thick">
        <color rgb="FFFFFFFF"/>
      </right>
      <top style="thick">
        <color theme="0"/>
      </top>
      <bottom style="thick">
        <color theme="0"/>
      </bottom>
      <diagonal/>
    </border>
    <border>
      <left style="thin">
        <color theme="0"/>
      </left>
      <right style="thick">
        <color theme="0"/>
      </right>
      <top style="thick">
        <color theme="0"/>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diagonal/>
    </border>
    <border>
      <left style="medium">
        <color theme="0"/>
      </left>
      <right style="thick">
        <color theme="0"/>
      </right>
      <top style="thick">
        <color theme="0"/>
      </top>
      <bottom/>
      <diagonal/>
    </border>
    <border>
      <left style="medium">
        <color theme="0"/>
      </left>
      <right style="medium">
        <color theme="0"/>
      </right>
      <top style="thick">
        <color theme="0"/>
      </top>
      <bottom/>
      <diagonal/>
    </border>
    <border>
      <left style="thick">
        <color theme="0"/>
      </left>
      <right style="medium">
        <color theme="0"/>
      </right>
      <top style="thick">
        <color theme="0"/>
      </top>
      <bottom/>
      <diagonal/>
    </border>
    <border>
      <left style="medium">
        <color theme="0"/>
      </left>
      <right style="medium">
        <color theme="0"/>
      </right>
      <top style="thick">
        <color theme="0"/>
      </top>
      <bottom style="medium">
        <color theme="0"/>
      </bottom>
      <diagonal/>
    </border>
    <border>
      <left style="medium">
        <color theme="0"/>
      </left>
      <right style="medium">
        <color rgb="FFFFFFFF"/>
      </right>
      <top style="thick">
        <color theme="0"/>
      </top>
      <bottom/>
      <diagonal/>
    </border>
    <border>
      <left style="medium">
        <color theme="0"/>
      </left>
      <right style="medium">
        <color rgb="FFFFFFFF"/>
      </right>
      <top style="thick">
        <color theme="0"/>
      </top>
      <bottom style="medium">
        <color theme="0"/>
      </bottom>
      <diagonal/>
    </border>
    <border>
      <left style="thick">
        <color theme="0"/>
      </left>
      <right style="thick">
        <color theme="0"/>
      </right>
      <top/>
      <bottom style="medium">
        <color theme="0"/>
      </bottom>
      <diagonal/>
    </border>
    <border>
      <left style="thick">
        <color theme="0"/>
      </left>
      <right style="thick">
        <color theme="0"/>
      </right>
      <top/>
      <bottom style="thin">
        <color theme="0"/>
      </bottom>
      <diagonal/>
    </border>
    <border>
      <left style="thick">
        <color theme="0"/>
      </left>
      <right/>
      <top/>
      <bottom style="medium">
        <color theme="0"/>
      </bottom>
      <diagonal/>
    </border>
    <border>
      <left/>
      <right style="thick">
        <color theme="0"/>
      </right>
      <top/>
      <bottom/>
      <diagonal/>
    </border>
    <border>
      <left/>
      <right style="thick">
        <color theme="0"/>
      </right>
      <top/>
      <bottom style="medium">
        <color theme="0"/>
      </bottom>
      <diagonal/>
    </border>
    <border>
      <left style="thick">
        <color theme="0"/>
      </left>
      <right style="medium">
        <color theme="0"/>
      </right>
      <top style="thick">
        <color theme="0"/>
      </top>
      <bottom style="medium">
        <color theme="0"/>
      </bottom>
      <diagonal/>
    </border>
    <border>
      <left style="thick">
        <color theme="0"/>
      </left>
      <right style="medium">
        <color theme="0"/>
      </right>
      <top/>
      <bottom/>
      <diagonal/>
    </border>
    <border>
      <left style="thick">
        <color theme="0"/>
      </left>
      <right style="medium">
        <color theme="0"/>
      </right>
      <top/>
      <bottom style="medium">
        <color theme="0"/>
      </bottom>
      <diagonal/>
    </border>
    <border>
      <left/>
      <right/>
      <top/>
      <bottom style="medium">
        <color theme="0"/>
      </bottom>
      <diagonal/>
    </border>
    <border>
      <left style="thick">
        <color theme="0"/>
      </left>
      <right style="thick">
        <color theme="0"/>
      </right>
      <top style="thick">
        <color theme="0"/>
      </top>
      <bottom style="medium">
        <color theme="0"/>
      </bottom>
      <diagonal/>
    </border>
    <border>
      <left/>
      <right style="thick">
        <color theme="0"/>
      </right>
      <top style="medium">
        <color theme="0"/>
      </top>
      <bottom style="medium">
        <color theme="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ck">
        <color theme="0"/>
      </top>
      <bottom/>
      <diagonal/>
    </border>
    <border>
      <left style="thick">
        <color rgb="FFFFFFFF"/>
      </left>
      <right/>
      <top style="medium">
        <color theme="0" tint="-4.9989318521683403E-2"/>
      </top>
      <bottom/>
      <diagonal/>
    </border>
    <border>
      <left style="thick">
        <color rgb="FFFFFFFF"/>
      </left>
      <right style="thick">
        <color rgb="FFFFFFFF"/>
      </right>
      <top style="medium">
        <color theme="0" tint="-4.9989318521683403E-2"/>
      </top>
      <bottom/>
      <diagonal/>
    </border>
    <border>
      <left style="thick">
        <color rgb="FFFFFFFF"/>
      </left>
      <right style="medium">
        <color theme="0" tint="-4.9989318521683403E-2"/>
      </right>
      <top style="medium">
        <color theme="0" tint="-4.9989318521683403E-2"/>
      </top>
      <bottom/>
      <diagonal/>
    </border>
    <border>
      <left style="thick">
        <color rgb="FFFFFFFF"/>
      </left>
      <right style="medium">
        <color theme="0" tint="-4.9989318521683403E-2"/>
      </right>
      <top/>
      <bottom/>
      <diagonal/>
    </border>
    <border>
      <left style="thick">
        <color rgb="FFFFFFFF"/>
      </left>
      <right style="thin">
        <color theme="0"/>
      </right>
      <top/>
      <bottom style="medium">
        <color theme="0" tint="-4.9989318521683403E-2"/>
      </bottom>
      <diagonal/>
    </border>
    <border>
      <left style="thick">
        <color rgb="FFFFFFFF"/>
      </left>
      <right style="thick">
        <color rgb="FFFFFFFF"/>
      </right>
      <top/>
      <bottom style="medium">
        <color theme="0" tint="-4.9989318521683403E-2"/>
      </bottom>
      <diagonal/>
    </border>
    <border>
      <left style="thick">
        <color rgb="FFFFFFFF"/>
      </left>
      <right style="medium">
        <color theme="0" tint="-4.9989318521683403E-2"/>
      </right>
      <top/>
      <bottom style="medium">
        <color theme="0" tint="-4.9989318521683403E-2"/>
      </bottom>
      <diagonal/>
    </border>
    <border>
      <left style="medium">
        <color theme="0" tint="-4.9989318521683403E-2"/>
      </left>
      <right style="thick">
        <color rgb="FFFFFFFF"/>
      </right>
      <top style="medium">
        <color theme="0" tint="-4.9989318521683403E-2"/>
      </top>
      <bottom/>
      <diagonal/>
    </border>
    <border>
      <left style="medium">
        <color theme="0" tint="-4.9989318521683403E-2"/>
      </left>
      <right style="thick">
        <color rgb="FFFFFFFF"/>
      </right>
      <top/>
      <bottom/>
      <diagonal/>
    </border>
    <border>
      <left style="medium">
        <color theme="0" tint="-4.9989318521683403E-2"/>
      </left>
      <right style="thick">
        <color rgb="FFFFFFFF"/>
      </right>
      <top/>
      <bottom style="medium">
        <color theme="0" tint="-4.9989318521683403E-2"/>
      </bottom>
      <diagonal/>
    </border>
    <border>
      <left style="thick">
        <color rgb="FFFFFFFF"/>
      </left>
      <right style="medium">
        <color theme="0" tint="-4.9989318521683403E-2"/>
      </right>
      <top style="medium">
        <color theme="0" tint="-4.9989318521683403E-2"/>
      </top>
      <bottom style="medium">
        <color theme="0"/>
      </bottom>
      <diagonal/>
    </border>
    <border>
      <left style="thick">
        <color rgb="FFFFFFFF"/>
      </left>
      <right style="thick">
        <color rgb="FFFFFFFF"/>
      </right>
      <top style="medium">
        <color theme="0" tint="-4.9989318521683403E-2"/>
      </top>
      <bottom style="medium">
        <color theme="0"/>
      </bottom>
      <diagonal/>
    </border>
    <border>
      <left style="thick">
        <color rgb="FFFFFFFF"/>
      </left>
      <right/>
      <top style="medium">
        <color theme="0" tint="-4.9989318521683403E-2"/>
      </top>
      <bottom style="medium">
        <color theme="0"/>
      </bottom>
      <diagonal/>
    </border>
    <border>
      <left style="thin">
        <color theme="0"/>
      </left>
      <right style="thin">
        <color theme="0"/>
      </right>
      <top style="thin">
        <color theme="0"/>
      </top>
      <bottom/>
      <diagonal/>
    </border>
    <border>
      <left style="thin">
        <color theme="0"/>
      </left>
      <right style="thin">
        <color theme="0"/>
      </right>
      <top style="medium">
        <color theme="0"/>
      </top>
      <bottom style="thin">
        <color theme="0"/>
      </bottom>
      <diagonal/>
    </border>
    <border>
      <left style="medium">
        <color theme="0"/>
      </left>
      <right style="medium">
        <color theme="0"/>
      </right>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FFFF"/>
      </left>
      <right/>
      <top style="thin">
        <color rgb="FFFFFFFF"/>
      </top>
      <bottom style="thin">
        <color rgb="FFFFFFFF"/>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medium">
        <color theme="0"/>
      </top>
      <bottom style="medium">
        <color theme="0"/>
      </bottom>
      <diagonal/>
    </border>
    <border>
      <left style="medium">
        <color rgb="FF000000"/>
      </left>
      <right style="thick">
        <color rgb="FFFFFFFF"/>
      </right>
      <top/>
      <bottom/>
      <diagonal/>
    </border>
    <border>
      <left style="medium">
        <color rgb="FF000000"/>
      </left>
      <right style="thick">
        <color rgb="FFFFFFFF"/>
      </right>
      <top/>
      <bottom style="medium">
        <color rgb="FF000000"/>
      </bottom>
      <diagonal/>
    </border>
    <border>
      <left style="thick">
        <color rgb="FFFFFFFF"/>
      </left>
      <right style="thick">
        <color rgb="FFFFFFFF"/>
      </right>
      <top style="medium">
        <color theme="0"/>
      </top>
      <bottom/>
      <diagonal/>
    </border>
    <border>
      <left style="thick">
        <color rgb="FFFFFFFF"/>
      </left>
      <right style="medium">
        <color rgb="FF000000"/>
      </right>
      <top style="medium">
        <color theme="0"/>
      </top>
      <bottom/>
      <diagonal/>
    </border>
    <border>
      <left style="thick">
        <color rgb="FFFFFFFF"/>
      </left>
      <right style="medium">
        <color rgb="FF000000"/>
      </right>
      <top/>
      <bottom style="medium">
        <color theme="0" tint="-4.9989318521683403E-2"/>
      </bottom>
      <diagonal/>
    </border>
    <border>
      <left style="thick">
        <color rgb="FFFFFFFF"/>
      </left>
      <right style="thick">
        <color rgb="FFFFFFFF"/>
      </right>
      <top style="medium">
        <color rgb="FF000000"/>
      </top>
      <bottom/>
      <diagonal/>
    </border>
    <border>
      <left style="medium">
        <color rgb="FF000000"/>
      </left>
      <right style="thick">
        <color rgb="FFFFFFFF"/>
      </right>
      <top style="medium">
        <color rgb="FF000000"/>
      </top>
      <bottom/>
      <diagonal/>
    </border>
    <border>
      <left style="medium">
        <color rgb="FF000000"/>
      </left>
      <right style="thick">
        <color rgb="FFFFFFFF"/>
      </right>
      <top/>
      <bottom style="medium">
        <color theme="0" tint="-4.9989318521683403E-2"/>
      </bottom>
      <diagonal/>
    </border>
    <border>
      <left style="thick">
        <color rgb="FFFFFFFF"/>
      </left>
      <right style="thick">
        <color rgb="FFFFFFFF"/>
      </right>
      <top/>
      <bottom style="medium">
        <color rgb="FF000000"/>
      </bottom>
      <diagonal/>
    </border>
  </borders>
  <cellStyleXfs count="11">
    <xf numFmtId="0" fontId="0" fillId="0" borderId="0"/>
    <xf numFmtId="164" fontId="5" fillId="0" borderId="0" applyFont="0" applyFill="0" applyBorder="0" applyAlignment="0" applyProtection="0"/>
    <xf numFmtId="0" fontId="15" fillId="0" borderId="0"/>
    <xf numFmtId="170" fontId="17" fillId="0" borderId="0" applyBorder="0" applyProtection="0"/>
    <xf numFmtId="0" fontId="15" fillId="0" borderId="0"/>
    <xf numFmtId="9" fontId="5" fillId="0" borderId="0" applyFont="0" applyFill="0" applyBorder="0" applyAlignment="0" applyProtection="0"/>
    <xf numFmtId="0" fontId="5" fillId="0" borderId="0"/>
    <xf numFmtId="0" fontId="5" fillId="0" borderId="0"/>
    <xf numFmtId="164" fontId="39" fillId="0" borderId="0" applyFont="0" applyFill="0" applyBorder="0" applyAlignment="0" applyProtection="0"/>
    <xf numFmtId="0" fontId="43" fillId="0" borderId="0"/>
    <xf numFmtId="0" fontId="50" fillId="0" borderId="0"/>
  </cellStyleXfs>
  <cellXfs count="523">
    <xf numFmtId="0" fontId="0" fillId="0" borderId="0" xfId="0"/>
    <xf numFmtId="0" fontId="6" fillId="0" borderId="0" xfId="0" applyFont="1" applyAlignment="1"/>
    <xf numFmtId="0" fontId="9" fillId="2" borderId="3" xfId="0" applyFont="1" applyFill="1" applyBorder="1" applyAlignment="1">
      <alignment vertical="center" wrapText="1"/>
    </xf>
    <xf numFmtId="0" fontId="0" fillId="8" borderId="17" xfId="0" applyFill="1" applyBorder="1" applyAlignment="1">
      <alignment horizontal="center" vertical="center" wrapText="1"/>
    </xf>
    <xf numFmtId="0" fontId="0" fillId="8" borderId="18" xfId="0" applyFill="1" applyBorder="1" applyAlignment="1">
      <alignment vertical="center" wrapText="1"/>
    </xf>
    <xf numFmtId="0" fontId="0" fillId="8" borderId="17" xfId="0" applyFill="1" applyBorder="1" applyAlignment="1">
      <alignment horizontal="left" vertical="center" wrapText="1"/>
    </xf>
    <xf numFmtId="0" fontId="10" fillId="8" borderId="20" xfId="0" applyNumberFormat="1" applyFont="1" applyFill="1" applyBorder="1" applyAlignment="1">
      <alignment horizontal="center" vertical="center" wrapText="1"/>
    </xf>
    <xf numFmtId="0" fontId="0" fillId="8" borderId="21" xfId="0" applyNumberFormat="1" applyFill="1" applyBorder="1" applyAlignment="1">
      <alignment horizontal="center" vertical="center" wrapText="1"/>
    </xf>
    <xf numFmtId="0" fontId="0" fillId="8" borderId="21" xfId="0" applyFill="1" applyBorder="1" applyAlignment="1">
      <alignment horizontal="center" vertical="center" wrapText="1"/>
    </xf>
    <xf numFmtId="0" fontId="12" fillId="8" borderId="18" xfId="0" applyFont="1" applyFill="1" applyBorder="1" applyAlignment="1">
      <alignment horizontal="center" vertical="center" wrapText="1"/>
    </xf>
    <xf numFmtId="0" fontId="0" fillId="8" borderId="18" xfId="0" applyFill="1" applyBorder="1" applyAlignment="1">
      <alignment horizontal="center" vertical="center" wrapText="1"/>
    </xf>
    <xf numFmtId="0" fontId="0" fillId="8" borderId="18" xfId="0" applyFill="1" applyBorder="1" applyAlignment="1">
      <alignment horizontal="left" vertical="center" wrapText="1"/>
    </xf>
    <xf numFmtId="0" fontId="0" fillId="8" borderId="18" xfId="0" applyFill="1" applyBorder="1" applyAlignment="1">
      <alignment horizontal="left" vertical="top" wrapText="1"/>
    </xf>
    <xf numFmtId="9" fontId="14" fillId="8" borderId="21" xfId="0" applyNumberFormat="1" applyFont="1" applyFill="1" applyBorder="1" applyAlignment="1">
      <alignment horizontal="center" vertical="center" wrapText="1"/>
    </xf>
    <xf numFmtId="0" fontId="12" fillId="8" borderId="22" xfId="0" applyFont="1" applyFill="1" applyBorder="1" applyAlignment="1">
      <alignment horizontal="left" vertical="center" wrapText="1"/>
    </xf>
    <xf numFmtId="0" fontId="0" fillId="8" borderId="21" xfId="0" applyFill="1" applyBorder="1" applyAlignment="1">
      <alignment horizontal="left" vertical="center" wrapText="1"/>
    </xf>
    <xf numFmtId="0" fontId="0" fillId="8" borderId="24" xfId="0" applyFont="1" applyFill="1" applyBorder="1" applyAlignment="1">
      <alignment horizontal="left" vertical="center" wrapText="1"/>
    </xf>
    <xf numFmtId="0" fontId="0" fillId="8" borderId="21" xfId="0" applyFill="1" applyBorder="1" applyAlignment="1">
      <alignment horizontal="left" vertical="top" wrapText="1"/>
    </xf>
    <xf numFmtId="165" fontId="0" fillId="8" borderId="21" xfId="0" applyNumberFormat="1" applyFont="1" applyFill="1" applyBorder="1" applyAlignment="1">
      <alignment horizontal="center" vertical="center" wrapText="1"/>
    </xf>
    <xf numFmtId="0" fontId="0" fillId="8" borderId="21" xfId="0" applyFont="1" applyFill="1" applyBorder="1" applyAlignment="1">
      <alignment horizontal="left" vertical="center" wrapText="1"/>
    </xf>
    <xf numFmtId="0" fontId="12" fillId="8" borderId="25" xfId="0" applyFont="1" applyFill="1" applyBorder="1" applyAlignment="1">
      <alignment horizontal="left" vertical="center" wrapText="1"/>
    </xf>
    <xf numFmtId="4" fontId="12" fillId="8" borderId="21" xfId="0" applyNumberFormat="1" applyFont="1" applyFill="1" applyBorder="1" applyAlignment="1">
      <alignment horizontal="center" vertical="center" wrapText="1"/>
    </xf>
    <xf numFmtId="3" fontId="12" fillId="8" borderId="21" xfId="0" applyNumberFormat="1" applyFont="1" applyFill="1" applyBorder="1" applyAlignment="1">
      <alignment horizontal="center" vertical="center" wrapText="1"/>
    </xf>
    <xf numFmtId="0" fontId="0" fillId="8" borderId="21" xfId="0" applyFont="1" applyFill="1" applyBorder="1" applyAlignment="1">
      <alignment horizontal="center" vertical="center" wrapText="1"/>
    </xf>
    <xf numFmtId="10" fontId="0" fillId="8" borderId="21" xfId="0" applyNumberFormat="1" applyFont="1" applyFill="1" applyBorder="1" applyAlignment="1">
      <alignment horizontal="center" vertical="center" wrapText="1"/>
    </xf>
    <xf numFmtId="9" fontId="0" fillId="8" borderId="21" xfId="0" applyNumberFormat="1" applyFont="1" applyFill="1" applyBorder="1" applyAlignment="1">
      <alignment horizontal="center" vertical="center" wrapText="1"/>
    </xf>
    <xf numFmtId="10" fontId="0" fillId="8" borderId="21" xfId="0" applyNumberFormat="1" applyFill="1" applyBorder="1" applyAlignment="1">
      <alignment horizontal="center" vertical="center" wrapText="1"/>
    </xf>
    <xf numFmtId="10" fontId="12" fillId="8" borderId="21" xfId="0" applyNumberFormat="1" applyFont="1" applyFill="1" applyBorder="1" applyAlignment="1">
      <alignment horizontal="center" vertical="center" wrapText="1"/>
    </xf>
    <xf numFmtId="9" fontId="12" fillId="8" borderId="21" xfId="0" applyNumberFormat="1" applyFont="1" applyFill="1" applyBorder="1" applyAlignment="1">
      <alignment horizontal="center" vertical="center" wrapText="1"/>
    </xf>
    <xf numFmtId="0" fontId="0" fillId="8" borderId="26" xfId="0" applyFill="1" applyBorder="1" applyAlignment="1">
      <alignment horizontal="center" vertical="center" wrapText="1"/>
    </xf>
    <xf numFmtId="4" fontId="16" fillId="9" borderId="27" xfId="2" applyNumberFormat="1" applyFont="1" applyFill="1" applyBorder="1" applyAlignment="1">
      <alignment horizontal="center" vertical="center" wrapText="1"/>
    </xf>
    <xf numFmtId="0" fontId="16" fillId="9" borderId="27" xfId="2"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1" xfId="0" applyFont="1" applyFill="1" applyBorder="1" applyAlignment="1">
      <alignment vertical="center" wrapText="1"/>
    </xf>
    <xf numFmtId="9" fontId="10" fillId="8" borderId="21" xfId="0" applyNumberFormat="1" applyFont="1" applyFill="1" applyBorder="1" applyAlignment="1">
      <alignment horizontal="center" vertical="center" wrapText="1"/>
    </xf>
    <xf numFmtId="166" fontId="10" fillId="8" borderId="21" xfId="0" applyNumberFormat="1" applyFont="1" applyFill="1" applyBorder="1" applyAlignment="1">
      <alignment horizontal="left" vertical="center" wrapText="1"/>
    </xf>
    <xf numFmtId="49" fontId="0" fillId="8" borderId="21" xfId="0" applyNumberFormat="1" applyFill="1" applyBorder="1" applyAlignment="1">
      <alignment horizontal="center" vertical="center" wrapText="1"/>
    </xf>
    <xf numFmtId="46" fontId="0" fillId="8" borderId="21" xfId="0" applyNumberForma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29" xfId="0" applyFont="1" applyFill="1" applyBorder="1" applyAlignment="1">
      <alignment horizontal="left" vertical="center" wrapText="1"/>
    </xf>
    <xf numFmtId="167" fontId="0" fillId="8" borderId="21" xfId="0" applyNumberFormat="1" applyFont="1" applyFill="1" applyBorder="1" applyAlignment="1">
      <alignment horizontal="center" vertical="center" wrapText="1"/>
    </xf>
    <xf numFmtId="0" fontId="12" fillId="8" borderId="21" xfId="0" applyFont="1" applyFill="1" applyBorder="1" applyAlignment="1">
      <alignment horizontal="left" vertical="top" wrapText="1"/>
    </xf>
    <xf numFmtId="165" fontId="12" fillId="8" borderId="21" xfId="0" applyNumberFormat="1" applyFont="1" applyFill="1" applyBorder="1" applyAlignment="1">
      <alignment horizontal="center" vertical="center" wrapText="1"/>
    </xf>
    <xf numFmtId="166" fontId="10" fillId="8" borderId="21" xfId="0" applyNumberFormat="1" applyFont="1" applyFill="1" applyBorder="1" applyAlignment="1">
      <alignment horizontal="center" vertical="center" wrapText="1"/>
    </xf>
    <xf numFmtId="169" fontId="12" fillId="8" borderId="21" xfId="0" applyNumberFormat="1" applyFont="1" applyFill="1" applyBorder="1" applyAlignment="1">
      <alignment horizontal="center" vertical="center" wrapText="1"/>
    </xf>
    <xf numFmtId="0" fontId="0" fillId="8" borderId="21" xfId="0" applyFill="1" applyBorder="1" applyAlignment="1">
      <alignment horizontal="center" vertical="top" wrapText="1"/>
    </xf>
    <xf numFmtId="164" fontId="12" fillId="8" borderId="21" xfId="1" applyFont="1" applyFill="1" applyBorder="1" applyAlignment="1">
      <alignment vertical="center" wrapText="1"/>
    </xf>
    <xf numFmtId="0" fontId="12" fillId="8" borderId="21" xfId="0" applyFont="1" applyFill="1" applyBorder="1" applyAlignment="1">
      <alignment vertical="center" wrapText="1"/>
    </xf>
    <xf numFmtId="9" fontId="12" fillId="8" borderId="21" xfId="0" applyNumberFormat="1" applyFont="1" applyFill="1" applyBorder="1" applyAlignment="1">
      <alignment horizontal="left" vertical="center" wrapText="1"/>
    </xf>
    <xf numFmtId="0" fontId="10" fillId="8" borderId="25" xfId="0" applyFont="1" applyFill="1" applyBorder="1" applyAlignment="1">
      <alignment horizontal="center" vertical="center" wrapText="1"/>
    </xf>
    <xf numFmtId="9" fontId="0" fillId="8" borderId="21" xfId="0" applyNumberFormat="1" applyFill="1" applyBorder="1" applyAlignment="1">
      <alignment horizontal="center" vertical="center" wrapText="1"/>
    </xf>
    <xf numFmtId="165" fontId="16" fillId="9" borderId="27" xfId="2" applyNumberFormat="1" applyFont="1" applyFill="1" applyBorder="1" applyAlignment="1">
      <alignment horizontal="center" vertical="center" wrapText="1"/>
    </xf>
    <xf numFmtId="167" fontId="10" fillId="8" borderId="21" xfId="0" applyNumberFormat="1" applyFont="1" applyFill="1" applyBorder="1" applyAlignment="1">
      <alignment vertical="center" wrapText="1"/>
    </xf>
    <xf numFmtId="171" fontId="10" fillId="8" borderId="21" xfId="1" applyNumberFormat="1" applyFont="1" applyFill="1" applyBorder="1" applyAlignment="1">
      <alignment horizontal="center" vertical="center" wrapText="1"/>
    </xf>
    <xf numFmtId="0" fontId="0" fillId="0" borderId="0" xfId="0" applyAlignment="1">
      <alignment horizontal="left"/>
    </xf>
    <xf numFmtId="0" fontId="11" fillId="10" borderId="21" xfId="0" applyFont="1" applyFill="1" applyBorder="1" applyAlignment="1">
      <alignment horizontal="center" vertical="center" wrapText="1"/>
    </xf>
    <xf numFmtId="0" fontId="13" fillId="10" borderId="23" xfId="0" applyFont="1" applyFill="1" applyBorder="1" applyAlignment="1">
      <alignment vertical="top" wrapText="1"/>
    </xf>
    <xf numFmtId="0" fontId="19" fillId="10" borderId="23" xfId="0" applyFont="1" applyFill="1" applyBorder="1" applyAlignment="1">
      <alignment vertical="top" wrapText="1"/>
    </xf>
    <xf numFmtId="0" fontId="0" fillId="0" borderId="0" xfId="0" applyFill="1"/>
    <xf numFmtId="9" fontId="0" fillId="8" borderId="22" xfId="0" applyNumberFormat="1" applyFill="1" applyBorder="1" applyAlignment="1">
      <alignment horizontal="center" vertical="center" wrapText="1"/>
    </xf>
    <xf numFmtId="3" fontId="0" fillId="8" borderId="21" xfId="0" applyNumberFormat="1" applyFill="1" applyBorder="1" applyAlignment="1">
      <alignment horizontal="center" vertical="center" wrapText="1"/>
    </xf>
    <xf numFmtId="0" fontId="0" fillId="12" borderId="17" xfId="0" applyFill="1" applyBorder="1" applyAlignment="1">
      <alignment horizontal="center" vertical="center" wrapText="1"/>
    </xf>
    <xf numFmtId="0" fontId="0" fillId="12" borderId="21" xfId="0" applyFill="1" applyBorder="1" applyAlignment="1">
      <alignment horizontal="center" vertical="center" wrapText="1"/>
    </xf>
    <xf numFmtId="0" fontId="0" fillId="12" borderId="26" xfId="0" applyFill="1" applyBorder="1" applyAlignment="1">
      <alignment horizontal="center" vertical="center" wrapText="1"/>
    </xf>
    <xf numFmtId="0" fontId="0" fillId="12" borderId="21" xfId="0" applyNumberFormat="1" applyFill="1" applyBorder="1" applyAlignment="1">
      <alignment horizontal="center" vertical="center" wrapText="1"/>
    </xf>
    <xf numFmtId="4" fontId="12" fillId="12" borderId="21" xfId="0" applyNumberFormat="1" applyFont="1" applyFill="1" applyBorder="1" applyAlignment="1">
      <alignment horizontal="center" vertical="center" wrapText="1"/>
    </xf>
    <xf numFmtId="3" fontId="12" fillId="12" borderId="21" xfId="0" applyNumberFormat="1" applyFont="1" applyFill="1" applyBorder="1" applyAlignment="1">
      <alignment horizontal="center" vertical="center" wrapText="1"/>
    </xf>
    <xf numFmtId="9" fontId="0" fillId="12" borderId="21" xfId="0" applyNumberFormat="1" applyFont="1" applyFill="1" applyBorder="1" applyAlignment="1">
      <alignment horizontal="center" vertical="center" wrapText="1"/>
    </xf>
    <xf numFmtId="3" fontId="12" fillId="12" borderId="24" xfId="0" applyNumberFormat="1"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1" fillId="10" borderId="21" xfId="0" applyFont="1" applyFill="1" applyBorder="1" applyAlignment="1">
      <alignment vertical="center" wrapText="1"/>
    </xf>
    <xf numFmtId="0" fontId="11" fillId="10" borderId="21" xfId="0" applyFont="1" applyFill="1" applyBorder="1" applyAlignment="1">
      <alignment horizontal="left" vertical="center" wrapText="1"/>
    </xf>
    <xf numFmtId="0" fontId="16" fillId="11" borderId="27" xfId="4"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2" fillId="10" borderId="33" xfId="0" applyFont="1" applyFill="1" applyBorder="1" applyAlignment="1">
      <alignment vertical="top" wrapText="1"/>
    </xf>
    <xf numFmtId="0" fontId="13" fillId="10" borderId="0" xfId="0" applyFont="1" applyFill="1" applyBorder="1" applyAlignment="1">
      <alignment vertical="top" wrapText="1"/>
    </xf>
    <xf numFmtId="0" fontId="12" fillId="8" borderId="34" xfId="0" applyFont="1" applyFill="1" applyBorder="1" applyAlignment="1">
      <alignment horizontal="center" vertical="center" wrapText="1"/>
    </xf>
    <xf numFmtId="0" fontId="13" fillId="10" borderId="38" xfId="0" applyFont="1" applyFill="1" applyBorder="1" applyAlignment="1">
      <alignment vertical="top" wrapText="1"/>
    </xf>
    <xf numFmtId="0" fontId="13" fillId="10" borderId="40" xfId="0" applyFont="1" applyFill="1" applyBorder="1" applyAlignment="1">
      <alignment vertical="top" wrapText="1"/>
    </xf>
    <xf numFmtId="166" fontId="10" fillId="8" borderId="24" xfId="0" applyNumberFormat="1" applyFont="1" applyFill="1" applyBorder="1" applyAlignment="1">
      <alignment horizontal="center" vertical="center" wrapText="1"/>
    </xf>
    <xf numFmtId="0" fontId="13" fillId="10" borderId="41" xfId="0" applyFont="1" applyFill="1" applyBorder="1" applyAlignment="1">
      <alignment vertical="top" wrapText="1"/>
    </xf>
    <xf numFmtId="0" fontId="13" fillId="10" borderId="42" xfId="0" applyFont="1" applyFill="1" applyBorder="1" applyAlignment="1">
      <alignment vertical="top" wrapText="1"/>
    </xf>
    <xf numFmtId="0" fontId="10" fillId="8" borderId="32" xfId="0" applyFont="1" applyFill="1" applyBorder="1" applyAlignment="1">
      <alignment horizontal="center" vertical="center" wrapText="1"/>
    </xf>
    <xf numFmtId="0" fontId="0" fillId="12" borderId="18" xfId="0" applyFill="1" applyBorder="1" applyAlignment="1">
      <alignment horizontal="left" vertical="center" wrapText="1"/>
    </xf>
    <xf numFmtId="0" fontId="0" fillId="12" borderId="21" xfId="0" applyFill="1" applyBorder="1" applyAlignment="1">
      <alignment horizontal="left" vertical="top" wrapText="1"/>
    </xf>
    <xf numFmtId="9" fontId="0" fillId="12" borderId="21" xfId="0" applyNumberFormat="1" applyFill="1" applyBorder="1" applyAlignment="1">
      <alignment horizontal="center" vertical="center" wrapText="1"/>
    </xf>
    <xf numFmtId="0" fontId="12" fillId="8" borderId="22" xfId="0" applyFont="1" applyFill="1" applyBorder="1" applyAlignment="1">
      <alignment horizontal="left" vertical="top" wrapText="1"/>
    </xf>
    <xf numFmtId="0" fontId="0" fillId="8" borderId="24" xfId="0" applyFont="1" applyFill="1" applyBorder="1" applyAlignment="1">
      <alignment vertical="top" wrapText="1"/>
    </xf>
    <xf numFmtId="0" fontId="0" fillId="8" borderId="24" xfId="0" applyFont="1" applyFill="1" applyBorder="1" applyAlignment="1">
      <alignment horizontal="left" vertical="top" wrapText="1"/>
    </xf>
    <xf numFmtId="3" fontId="12" fillId="8" borderId="0" xfId="0" applyNumberFormat="1" applyFont="1" applyFill="1" applyBorder="1" applyAlignment="1">
      <alignment horizontal="left" vertical="center" wrapText="1"/>
    </xf>
    <xf numFmtId="0" fontId="10" fillId="8" borderId="0" xfId="0" applyFont="1" applyFill="1" applyBorder="1" applyAlignment="1">
      <alignment horizontal="left" vertical="center" wrapText="1"/>
    </xf>
    <xf numFmtId="0" fontId="0" fillId="8" borderId="0" xfId="0" applyFont="1" applyFill="1" applyBorder="1" applyAlignment="1">
      <alignment vertical="top" wrapText="1"/>
    </xf>
    <xf numFmtId="0" fontId="0" fillId="8" borderId="0" xfId="0" applyFont="1" applyFill="1" applyBorder="1" applyAlignment="1">
      <alignment horizontal="left" vertical="center" wrapText="1"/>
    </xf>
    <xf numFmtId="0" fontId="12" fillId="8" borderId="0" xfId="0" applyFont="1" applyFill="1" applyBorder="1" applyAlignment="1">
      <alignment horizontal="left" vertical="center" wrapText="1"/>
    </xf>
    <xf numFmtId="0" fontId="12" fillId="8" borderId="0" xfId="0" applyFont="1" applyFill="1" applyBorder="1" applyAlignment="1">
      <alignment horizontal="left" vertical="top" wrapText="1"/>
    </xf>
    <xf numFmtId="0" fontId="12" fillId="8" borderId="0" xfId="0" applyFont="1" applyFill="1" applyBorder="1" applyAlignment="1">
      <alignment vertical="top" wrapText="1"/>
    </xf>
    <xf numFmtId="0" fontId="0" fillId="8" borderId="0" xfId="0" applyFont="1" applyFill="1" applyBorder="1" applyAlignment="1">
      <alignment horizontal="justify" vertical="top" wrapText="1"/>
    </xf>
    <xf numFmtId="0" fontId="20" fillId="8" borderId="0" xfId="0" applyFont="1" applyFill="1" applyBorder="1" applyAlignment="1">
      <alignment horizontal="left" vertical="center" wrapText="1"/>
    </xf>
    <xf numFmtId="0" fontId="22" fillId="12" borderId="26" xfId="0"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9" fillId="2" borderId="19" xfId="0" applyFont="1" applyFill="1" applyBorder="1" applyAlignment="1">
      <alignment vertical="center" wrapText="1"/>
    </xf>
    <xf numFmtId="0" fontId="8" fillId="2" borderId="52" xfId="0" applyFont="1" applyFill="1" applyBorder="1" applyAlignment="1">
      <alignment horizontal="center" vertical="center" wrapText="1"/>
    </xf>
    <xf numFmtId="0" fontId="9" fillId="2" borderId="0" xfId="0" applyFont="1" applyFill="1" applyBorder="1" applyAlignment="1">
      <alignment vertical="center" wrapText="1"/>
    </xf>
    <xf numFmtId="0" fontId="9" fillId="2" borderId="46" xfId="0" applyFont="1" applyFill="1" applyBorder="1" applyAlignment="1">
      <alignment vertical="center" wrapText="1"/>
    </xf>
    <xf numFmtId="0" fontId="8" fillId="2" borderId="53"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2" fillId="8" borderId="50" xfId="0" applyFont="1" applyFill="1" applyBorder="1" applyAlignment="1">
      <alignment horizontal="center" vertical="center" wrapText="1"/>
    </xf>
    <xf numFmtId="0" fontId="2" fillId="10" borderId="31" xfId="0" applyFont="1" applyFill="1" applyBorder="1" applyAlignment="1">
      <alignment horizontal="center" vertical="top" wrapText="1"/>
    </xf>
    <xf numFmtId="0" fontId="24" fillId="4" borderId="54" xfId="0" applyFont="1" applyFill="1" applyBorder="1" applyAlignment="1">
      <alignment vertical="center" wrapText="1"/>
    </xf>
    <xf numFmtId="0" fontId="24" fillId="13" borderId="55" xfId="0" applyFont="1" applyFill="1" applyBorder="1" applyAlignment="1">
      <alignment horizontal="justify" vertical="center" wrapText="1"/>
    </xf>
    <xf numFmtId="0" fontId="24" fillId="5" borderId="56" xfId="0" applyFont="1" applyFill="1" applyBorder="1" applyAlignment="1">
      <alignment vertical="center" wrapText="1"/>
    </xf>
    <xf numFmtId="0" fontId="24" fillId="3" borderId="57" xfId="0" applyFont="1" applyFill="1" applyBorder="1" applyAlignment="1">
      <alignment horizontal="justify" vertical="center" wrapText="1"/>
    </xf>
    <xf numFmtId="0" fontId="24" fillId="6" borderId="56" xfId="0" applyFont="1" applyFill="1" applyBorder="1" applyAlignment="1">
      <alignment vertical="center" wrapText="1"/>
    </xf>
    <xf numFmtId="0" fontId="24" fillId="13" borderId="57" xfId="0" applyFont="1" applyFill="1" applyBorder="1" applyAlignment="1">
      <alignment horizontal="justify" vertical="center" wrapText="1"/>
    </xf>
    <xf numFmtId="0" fontId="0" fillId="0" borderId="19" xfId="0" applyBorder="1"/>
    <xf numFmtId="0" fontId="25" fillId="2" borderId="10" xfId="0" applyFont="1" applyFill="1" applyBorder="1" applyAlignment="1">
      <alignment horizontal="center" vertical="top" wrapText="1"/>
    </xf>
    <xf numFmtId="10" fontId="2" fillId="10" borderId="60" xfId="0" applyNumberFormat="1" applyFont="1" applyFill="1" applyBorder="1" applyAlignment="1">
      <alignment horizontal="center" vertical="top" wrapText="1"/>
    </xf>
    <xf numFmtId="15" fontId="0" fillId="0" borderId="0" xfId="0" applyNumberFormat="1"/>
    <xf numFmtId="0" fontId="3" fillId="0" borderId="0" xfId="0" applyFont="1"/>
    <xf numFmtId="165" fontId="23" fillId="14" borderId="22" xfId="0" applyNumberFormat="1" applyFont="1" applyFill="1" applyBorder="1" applyAlignment="1">
      <alignment horizontal="center" vertical="center" wrapText="1"/>
    </xf>
    <xf numFmtId="0" fontId="23" fillId="14" borderId="21" xfId="0" applyNumberFormat="1" applyFont="1" applyFill="1" applyBorder="1" applyAlignment="1">
      <alignment horizontal="center" vertical="center" wrapText="1"/>
    </xf>
    <xf numFmtId="10" fontId="23" fillId="14" borderId="21" xfId="0" applyNumberFormat="1" applyFont="1" applyFill="1" applyBorder="1" applyAlignment="1">
      <alignment horizontal="center" vertical="center" wrapText="1"/>
    </xf>
    <xf numFmtId="9" fontId="23" fillId="14" borderId="21" xfId="0" applyNumberFormat="1" applyFont="1" applyFill="1" applyBorder="1" applyAlignment="1">
      <alignment horizontal="center" vertical="center" wrapText="1"/>
    </xf>
    <xf numFmtId="3" fontId="23" fillId="14" borderId="21" xfId="0" applyNumberFormat="1" applyFont="1" applyFill="1" applyBorder="1" applyAlignment="1">
      <alignment horizontal="center" vertical="center" wrapText="1"/>
    </xf>
    <xf numFmtId="0" fontId="2" fillId="10" borderId="31" xfId="0" applyFont="1" applyFill="1" applyBorder="1" applyAlignment="1">
      <alignment vertical="top" wrapText="1"/>
    </xf>
    <xf numFmtId="0" fontId="2" fillId="10" borderId="71" xfId="0" applyFont="1" applyFill="1" applyBorder="1" applyAlignment="1">
      <alignment horizontal="center" vertical="top" wrapText="1"/>
    </xf>
    <xf numFmtId="168" fontId="26" fillId="8" borderId="21" xfId="0" applyNumberFormat="1" applyFont="1" applyFill="1" applyBorder="1" applyAlignment="1">
      <alignment horizontal="center" vertical="center" wrapText="1"/>
    </xf>
    <xf numFmtId="166" fontId="12" fillId="8" borderId="21" xfId="0" applyNumberFormat="1" applyFont="1" applyFill="1" applyBorder="1" applyAlignment="1">
      <alignment horizontal="center" vertical="center" wrapText="1"/>
    </xf>
    <xf numFmtId="166" fontId="26" fillId="8" borderId="21" xfId="0" applyNumberFormat="1" applyFont="1" applyFill="1" applyBorder="1" applyAlignment="1">
      <alignment horizontal="center" vertical="center" wrapText="1"/>
    </xf>
    <xf numFmtId="9" fontId="26" fillId="8" borderId="26" xfId="0" applyNumberFormat="1" applyFont="1" applyFill="1" applyBorder="1" applyAlignment="1">
      <alignment horizontal="center" vertical="center" wrapText="1"/>
    </xf>
    <xf numFmtId="0" fontId="26" fillId="8" borderId="72" xfId="0" applyFont="1" applyFill="1" applyBorder="1" applyAlignment="1">
      <alignment horizontal="justify" vertical="center" wrapText="1"/>
    </xf>
    <xf numFmtId="0" fontId="26" fillId="8" borderId="21" xfId="0" applyFont="1" applyFill="1" applyBorder="1" applyAlignment="1">
      <alignment horizontal="left" vertical="top" wrapText="1"/>
    </xf>
    <xf numFmtId="9" fontId="26" fillId="8" borderId="21" xfId="0" applyNumberFormat="1" applyFont="1" applyFill="1" applyBorder="1" applyAlignment="1">
      <alignment horizontal="center" vertical="center" wrapText="1"/>
    </xf>
    <xf numFmtId="0" fontId="26" fillId="8" borderId="73" xfId="0" applyFont="1" applyFill="1" applyBorder="1" applyAlignment="1">
      <alignment horizontal="left" vertical="center" wrapText="1"/>
    </xf>
    <xf numFmtId="0" fontId="24" fillId="4" borderId="54" xfId="0" applyFont="1" applyFill="1" applyBorder="1" applyAlignment="1">
      <alignment horizontal="center" vertical="center" wrapText="1"/>
    </xf>
    <xf numFmtId="4" fontId="0" fillId="8" borderId="21" xfId="0" applyNumberFormat="1" applyFill="1" applyBorder="1" applyAlignment="1">
      <alignment horizontal="center" vertical="center" wrapText="1"/>
    </xf>
    <xf numFmtId="0" fontId="28" fillId="8" borderId="25" xfId="0" applyFont="1" applyFill="1" applyBorder="1" applyAlignment="1">
      <alignment horizontal="left" vertical="top" wrapText="1"/>
    </xf>
    <xf numFmtId="2" fontId="11" fillId="15" borderId="21" xfId="0" applyNumberFormat="1" applyFont="1" applyFill="1" applyBorder="1" applyAlignment="1">
      <alignment horizontal="center" vertical="center" wrapText="1"/>
    </xf>
    <xf numFmtId="10" fontId="11" fillId="15" borderId="21" xfId="5" applyNumberFormat="1" applyFont="1" applyFill="1" applyBorder="1" applyAlignment="1">
      <alignment horizontal="center" vertical="center" wrapText="1"/>
    </xf>
    <xf numFmtId="0" fontId="24" fillId="6" borderId="56" xfId="0" applyFont="1" applyFill="1" applyBorder="1" applyAlignment="1">
      <alignment horizontal="center" vertical="center" wrapText="1"/>
    </xf>
    <xf numFmtId="164" fontId="11" fillId="15" borderId="21" xfId="1" applyFont="1" applyFill="1" applyBorder="1" applyAlignment="1">
      <alignment horizontal="left" vertical="center" wrapText="1"/>
    </xf>
    <xf numFmtId="166" fontId="11" fillId="15" borderId="21" xfId="5" applyNumberFormat="1" applyFont="1" applyFill="1" applyBorder="1" applyAlignment="1">
      <alignment horizontal="center" vertical="center" wrapText="1"/>
    </xf>
    <xf numFmtId="169" fontId="12" fillId="8" borderId="30" xfId="0" applyNumberFormat="1" applyFont="1" applyFill="1" applyBorder="1" applyAlignment="1">
      <alignment horizontal="center" vertical="center" wrapText="1"/>
    </xf>
    <xf numFmtId="0" fontId="12" fillId="8" borderId="25" xfId="0" applyFont="1" applyFill="1" applyBorder="1" applyAlignment="1">
      <alignment horizontal="left" vertical="top" wrapText="1"/>
    </xf>
    <xf numFmtId="3" fontId="10" fillId="8" borderId="21" xfId="0" applyNumberFormat="1" applyFont="1" applyFill="1" applyBorder="1" applyAlignment="1">
      <alignment horizontal="center" vertical="center" wrapText="1"/>
    </xf>
    <xf numFmtId="9" fontId="10" fillId="8" borderId="24" xfId="0" applyNumberFormat="1" applyFont="1" applyFill="1" applyBorder="1" applyAlignment="1">
      <alignment horizontal="center" vertical="center" wrapText="1"/>
    </xf>
    <xf numFmtId="0" fontId="2" fillId="10" borderId="1" xfId="0" applyFont="1" applyFill="1" applyBorder="1" applyAlignment="1">
      <alignment horizontal="center" vertical="top" wrapText="1"/>
    </xf>
    <xf numFmtId="164" fontId="12" fillId="8" borderId="21" xfId="1" applyFont="1" applyFill="1" applyBorder="1" applyAlignment="1">
      <alignment horizontal="center" vertical="center" wrapText="1"/>
    </xf>
    <xf numFmtId="4" fontId="32" fillId="8" borderId="21" xfId="0" applyNumberFormat="1" applyFont="1" applyFill="1" applyBorder="1" applyAlignment="1">
      <alignment horizontal="left" vertical="center" wrapText="1"/>
    </xf>
    <xf numFmtId="0" fontId="32" fillId="8" borderId="25" xfId="0" applyFont="1" applyFill="1" applyBorder="1" applyAlignment="1">
      <alignment horizontal="left" vertical="center" wrapText="1"/>
    </xf>
    <xf numFmtId="0" fontId="32" fillId="8" borderId="25" xfId="0" applyFont="1" applyFill="1" applyBorder="1" applyAlignment="1">
      <alignment horizontal="left" vertical="top" wrapText="1"/>
    </xf>
    <xf numFmtId="4" fontId="28" fillId="10" borderId="21" xfId="0" applyNumberFormat="1" applyFont="1" applyFill="1" applyBorder="1" applyAlignment="1">
      <alignment horizontal="center" vertical="center" wrapText="1"/>
    </xf>
    <xf numFmtId="9" fontId="12" fillId="8" borderId="25" xfId="0" applyNumberFormat="1" applyFont="1" applyFill="1" applyBorder="1" applyAlignment="1">
      <alignment horizontal="center" vertical="center" wrapText="1"/>
    </xf>
    <xf numFmtId="0" fontId="19" fillId="16" borderId="0" xfId="0" applyFont="1" applyFill="1" applyAlignment="1">
      <alignment wrapText="1"/>
    </xf>
    <xf numFmtId="0" fontId="0" fillId="16" borderId="0" xfId="0" applyFill="1"/>
    <xf numFmtId="0" fontId="3" fillId="16" borderId="75" xfId="0" applyFont="1" applyFill="1" applyBorder="1" applyAlignment="1">
      <alignment horizontal="left" vertical="center" wrapText="1"/>
    </xf>
    <xf numFmtId="0" fontId="3" fillId="16" borderId="75" xfId="0" applyFont="1" applyFill="1" applyBorder="1" applyAlignment="1">
      <alignment horizontal="center" vertical="center" wrapText="1"/>
    </xf>
    <xf numFmtId="0" fontId="3" fillId="16" borderId="0" xfId="0" applyFont="1" applyFill="1" applyBorder="1" applyAlignment="1">
      <alignment horizontal="center" vertical="center" wrapText="1"/>
    </xf>
    <xf numFmtId="0" fontId="4" fillId="16" borderId="0" xfId="0" applyFont="1" applyFill="1" applyAlignment="1">
      <alignment horizontal="left" vertical="center"/>
    </xf>
    <xf numFmtId="0" fontId="4" fillId="16" borderId="0" xfId="0" applyFont="1" applyFill="1" applyAlignment="1">
      <alignment horizontal="center" vertical="center"/>
    </xf>
    <xf numFmtId="0" fontId="4" fillId="16" borderId="0" xfId="0" applyFont="1" applyFill="1" applyAlignment="1">
      <alignment horizontal="center"/>
    </xf>
    <xf numFmtId="0" fontId="4" fillId="16" borderId="0" xfId="0" applyFont="1" applyFill="1" applyBorder="1" applyAlignment="1">
      <alignment horizontal="center"/>
    </xf>
    <xf numFmtId="0" fontId="0" fillId="16" borderId="0" xfId="0" applyFont="1" applyFill="1" applyAlignment="1">
      <alignment horizontal="center" vertical="center"/>
    </xf>
    <xf numFmtId="0" fontId="0" fillId="16" borderId="0" xfId="0" applyFill="1" applyAlignment="1">
      <alignment horizontal="center" vertical="center"/>
    </xf>
    <xf numFmtId="0" fontId="0" fillId="16" borderId="0" xfId="0" applyFill="1" applyBorder="1" applyAlignment="1">
      <alignment horizontal="center"/>
    </xf>
    <xf numFmtId="0" fontId="0" fillId="16" borderId="76" xfId="0" applyFill="1" applyBorder="1"/>
    <xf numFmtId="0" fontId="0" fillId="16" borderId="76" xfId="0" applyFill="1" applyBorder="1" applyAlignment="1">
      <alignment horizontal="center" vertical="center"/>
    </xf>
    <xf numFmtId="0" fontId="0" fillId="16" borderId="0" xfId="0" applyFill="1" applyBorder="1" applyAlignment="1">
      <alignment horizontal="center" vertical="center"/>
    </xf>
    <xf numFmtId="0" fontId="0" fillId="16" borderId="0" xfId="0" applyFill="1" applyBorder="1"/>
    <xf numFmtId="0" fontId="0" fillId="16" borderId="0" xfId="0" applyFill="1" applyAlignment="1">
      <alignment horizontal="center"/>
    </xf>
    <xf numFmtId="0" fontId="0" fillId="16" borderId="0" xfId="0" applyFill="1" applyAlignment="1"/>
    <xf numFmtId="0" fontId="13" fillId="16" borderId="0" xfId="0" applyFont="1" applyFill="1"/>
    <xf numFmtId="0" fontId="4" fillId="17" borderId="78" xfId="6" applyFont="1" applyFill="1" applyBorder="1" applyAlignment="1">
      <alignment horizontal="center" wrapText="1"/>
    </xf>
    <xf numFmtId="0" fontId="4" fillId="17" borderId="78" xfId="6" applyFont="1" applyFill="1" applyBorder="1" applyAlignment="1">
      <alignment wrapText="1"/>
    </xf>
    <xf numFmtId="0" fontId="3" fillId="17" borderId="78" xfId="6" applyFont="1" applyFill="1" applyBorder="1" applyAlignment="1">
      <alignment horizontal="center" wrapText="1"/>
    </xf>
    <xf numFmtId="0" fontId="3" fillId="17" borderId="0" xfId="6" applyFont="1" applyFill="1" applyBorder="1" applyAlignment="1">
      <alignment horizontal="center" wrapText="1"/>
    </xf>
    <xf numFmtId="0" fontId="4" fillId="18" borderId="78" xfId="6" applyFont="1" applyFill="1" applyBorder="1" applyAlignment="1">
      <alignment horizontal="center" wrapText="1"/>
    </xf>
    <xf numFmtId="0" fontId="4" fillId="18" borderId="78" xfId="6" applyFont="1" applyFill="1" applyBorder="1" applyAlignment="1">
      <alignment wrapText="1"/>
    </xf>
    <xf numFmtId="172" fontId="3" fillId="18" borderId="78" xfId="6" applyNumberFormat="1" applyFont="1" applyFill="1" applyBorder="1" applyAlignment="1">
      <alignment horizontal="center" wrapText="1"/>
    </xf>
    <xf numFmtId="0" fontId="3" fillId="18" borderId="78" xfId="6" applyFont="1" applyFill="1" applyBorder="1" applyAlignment="1">
      <alignment horizontal="center" wrapText="1"/>
    </xf>
    <xf numFmtId="0" fontId="3" fillId="18" borderId="0" xfId="6" applyFont="1" applyFill="1" applyBorder="1" applyAlignment="1">
      <alignment horizontal="center" wrapText="1"/>
    </xf>
    <xf numFmtId="0" fontId="13" fillId="7" borderId="78" xfId="6" applyFont="1" applyFill="1" applyBorder="1" applyAlignment="1">
      <alignment horizontal="center" wrapText="1"/>
    </xf>
    <xf numFmtId="0" fontId="13" fillId="7" borderId="78" xfId="6" applyFont="1" applyFill="1" applyBorder="1" applyAlignment="1">
      <alignment wrapText="1"/>
    </xf>
    <xf numFmtId="172" fontId="4" fillId="7" borderId="78" xfId="6" applyNumberFormat="1" applyFont="1" applyFill="1" applyBorder="1" applyAlignment="1">
      <alignment horizontal="center" wrapText="1"/>
    </xf>
    <xf numFmtId="0" fontId="3" fillId="7" borderId="78" xfId="6" applyFont="1" applyFill="1" applyBorder="1" applyAlignment="1">
      <alignment horizontal="center" wrapText="1"/>
    </xf>
    <xf numFmtId="0" fontId="3" fillId="7" borderId="0" xfId="6" applyFont="1" applyFill="1" applyBorder="1" applyAlignment="1">
      <alignment horizontal="center" wrapText="1"/>
    </xf>
    <xf numFmtId="0" fontId="0" fillId="16" borderId="78" xfId="0" applyFill="1" applyBorder="1" applyAlignment="1">
      <alignment horizontal="center" vertical="center"/>
    </xf>
    <xf numFmtId="0" fontId="5" fillId="16" borderId="78" xfId="6" applyFont="1" applyFill="1" applyBorder="1" applyAlignment="1">
      <alignment horizontal="center" vertical="center"/>
    </xf>
    <xf numFmtId="0" fontId="5" fillId="16" borderId="78" xfId="6" applyFont="1" applyFill="1" applyBorder="1" applyAlignment="1">
      <alignment horizontal="center"/>
    </xf>
    <xf numFmtId="0" fontId="5" fillId="16" borderId="78" xfId="6" applyFont="1" applyFill="1" applyBorder="1" applyAlignment="1">
      <alignment horizontal="center" vertical="center" wrapText="1"/>
    </xf>
    <xf numFmtId="0" fontId="5" fillId="16" borderId="78" xfId="7" applyFont="1" applyFill="1" applyBorder="1" applyAlignment="1">
      <alignment horizontal="center" vertical="center" wrapText="1"/>
    </xf>
    <xf numFmtId="172" fontId="5" fillId="16" borderId="78" xfId="6" applyNumberFormat="1" applyFont="1" applyFill="1" applyBorder="1" applyAlignment="1">
      <alignment horizontal="center" vertical="center"/>
    </xf>
    <xf numFmtId="14" fontId="5" fillId="16" borderId="78" xfId="6" applyNumberFormat="1" applyFont="1" applyFill="1" applyBorder="1" applyAlignment="1">
      <alignment horizontal="center" vertical="center"/>
    </xf>
    <xf numFmtId="0" fontId="5" fillId="0" borderId="78" xfId="7" applyFont="1" applyFill="1" applyBorder="1" applyAlignment="1">
      <alignment horizontal="center" vertical="center" wrapText="1"/>
    </xf>
    <xf numFmtId="173" fontId="5" fillId="16" borderId="78" xfId="6" applyNumberFormat="1" applyFont="1" applyFill="1" applyBorder="1" applyAlignment="1">
      <alignment horizontal="center" vertical="center"/>
    </xf>
    <xf numFmtId="173" fontId="0" fillId="16" borderId="0" xfId="0" applyNumberFormat="1" applyFill="1"/>
    <xf numFmtId="0" fontId="5" fillId="0" borderId="78" xfId="6" applyFont="1" applyFill="1" applyBorder="1" applyAlignment="1">
      <alignment horizontal="center" vertical="center"/>
    </xf>
    <xf numFmtId="172" fontId="12" fillId="16" borderId="78" xfId="6" applyNumberFormat="1" applyFont="1" applyFill="1" applyBorder="1" applyAlignment="1">
      <alignment horizontal="center" vertical="center"/>
    </xf>
    <xf numFmtId="0" fontId="5" fillId="16" borderId="78" xfId="6" applyFont="1" applyFill="1" applyBorder="1" applyAlignment="1">
      <alignment horizontal="center" wrapText="1"/>
    </xf>
    <xf numFmtId="0" fontId="0" fillId="16" borderId="78" xfId="6" applyFont="1" applyFill="1" applyBorder="1" applyAlignment="1">
      <alignment horizontal="center" vertical="center"/>
    </xf>
    <xf numFmtId="0" fontId="5" fillId="16" borderId="78" xfId="7" applyFont="1" applyFill="1" applyBorder="1" applyAlignment="1">
      <alignment horizontal="center" vertical="center"/>
    </xf>
    <xf numFmtId="0" fontId="0" fillId="16" borderId="78" xfId="0" applyFill="1" applyBorder="1" applyAlignment="1">
      <alignment horizontal="center"/>
    </xf>
    <xf numFmtId="0" fontId="5" fillId="0" borderId="78" xfId="7" applyFont="1" applyFill="1" applyBorder="1" applyAlignment="1">
      <alignment horizontal="center" vertical="center"/>
    </xf>
    <xf numFmtId="0" fontId="5" fillId="16" borderId="78" xfId="7" applyFont="1" applyFill="1" applyBorder="1" applyAlignment="1">
      <alignment horizontal="left" vertical="center" wrapText="1"/>
    </xf>
    <xf numFmtId="172" fontId="38" fillId="16" borderId="78" xfId="7" applyNumberFormat="1" applyFont="1" applyFill="1" applyBorder="1" applyAlignment="1">
      <alignment horizontal="center" vertical="center" wrapText="1"/>
    </xf>
    <xf numFmtId="49" fontId="5" fillId="16" borderId="78" xfId="8" applyNumberFormat="1" applyFont="1" applyFill="1" applyBorder="1" applyAlignment="1">
      <alignment horizontal="center" vertical="center"/>
    </xf>
    <xf numFmtId="0" fontId="5" fillId="16" borderId="78" xfId="7" applyFill="1" applyBorder="1" applyAlignment="1">
      <alignment horizontal="center" vertical="center"/>
    </xf>
    <xf numFmtId="172" fontId="5" fillId="16" borderId="78" xfId="6" applyNumberFormat="1" applyFont="1" applyFill="1" applyBorder="1" applyAlignment="1">
      <alignment horizontal="center" vertical="center" wrapText="1"/>
    </xf>
    <xf numFmtId="0" fontId="13" fillId="7" borderId="78" xfId="7" applyFont="1" applyFill="1" applyBorder="1" applyAlignment="1">
      <alignment horizontal="center" vertical="center"/>
    </xf>
    <xf numFmtId="0" fontId="13" fillId="7" borderId="78" xfId="0" applyFont="1" applyFill="1" applyBorder="1" applyAlignment="1"/>
    <xf numFmtId="172" fontId="40" fillId="7" borderId="78" xfId="7" applyNumberFormat="1" applyFont="1" applyFill="1" applyBorder="1" applyAlignment="1">
      <alignment horizontal="center" vertical="center" wrapText="1"/>
    </xf>
    <xf numFmtId="49" fontId="5" fillId="7" borderId="78" xfId="8" applyNumberFormat="1" applyFont="1" applyFill="1" applyBorder="1" applyAlignment="1">
      <alignment horizontal="center" vertical="center"/>
    </xf>
    <xf numFmtId="49" fontId="5" fillId="7" borderId="0" xfId="8" applyNumberFormat="1" applyFont="1" applyFill="1" applyBorder="1" applyAlignment="1">
      <alignment horizontal="center" vertical="center"/>
    </xf>
    <xf numFmtId="14" fontId="0" fillId="16" borderId="78" xfId="6" applyNumberFormat="1" applyFont="1" applyFill="1" applyBorder="1" applyAlignment="1">
      <alignment horizontal="center" vertical="center"/>
    </xf>
    <xf numFmtId="0" fontId="41" fillId="16" borderId="78" xfId="0" applyFont="1" applyFill="1" applyBorder="1" applyAlignment="1">
      <alignment horizontal="center" vertical="center"/>
    </xf>
    <xf numFmtId="49" fontId="0" fillId="16" borderId="78" xfId="8" applyNumberFormat="1" applyFont="1" applyFill="1" applyBorder="1" applyAlignment="1">
      <alignment horizontal="center" vertical="center"/>
    </xf>
    <xf numFmtId="0" fontId="41" fillId="0" borderId="78" xfId="0" applyFont="1" applyFill="1" applyBorder="1" applyAlignment="1">
      <alignment horizontal="center" vertical="center"/>
    </xf>
    <xf numFmtId="49" fontId="5" fillId="16" borderId="78" xfId="8" applyNumberFormat="1" applyFont="1" applyFill="1" applyBorder="1" applyAlignment="1">
      <alignment horizontal="center" vertical="center" wrapText="1"/>
    </xf>
    <xf numFmtId="0" fontId="0" fillId="16" borderId="81" xfId="0" applyFill="1" applyBorder="1" applyAlignment="1">
      <alignment horizontal="center" vertical="center"/>
    </xf>
    <xf numFmtId="0" fontId="5" fillId="16" borderId="81" xfId="6" applyFont="1" applyFill="1" applyBorder="1" applyAlignment="1">
      <alignment horizontal="center" vertical="center"/>
    </xf>
    <xf numFmtId="0" fontId="5" fillId="16" borderId="81" xfId="7" applyFill="1" applyBorder="1" applyAlignment="1">
      <alignment horizontal="center" vertical="center"/>
    </xf>
    <xf numFmtId="0" fontId="0" fillId="16" borderId="81" xfId="0" applyFill="1" applyBorder="1" applyAlignment="1">
      <alignment horizontal="center"/>
    </xf>
    <xf numFmtId="0" fontId="5" fillId="16" borderId="81" xfId="7" applyFont="1" applyFill="1" applyBorder="1" applyAlignment="1">
      <alignment horizontal="center" vertical="center"/>
    </xf>
    <xf numFmtId="172" fontId="38" fillId="16" borderId="81" xfId="7" applyNumberFormat="1" applyFont="1" applyFill="1" applyBorder="1" applyAlignment="1">
      <alignment horizontal="center" vertical="center" wrapText="1"/>
    </xf>
    <xf numFmtId="49" fontId="5" fillId="16" borderId="81" xfId="8" applyNumberFormat="1" applyFont="1" applyFill="1" applyBorder="1" applyAlignment="1">
      <alignment horizontal="center" vertical="center" wrapText="1"/>
    </xf>
    <xf numFmtId="0" fontId="42" fillId="16" borderId="78" xfId="7" applyFont="1" applyFill="1" applyBorder="1" applyAlignment="1">
      <alignment horizontal="center" vertical="center"/>
    </xf>
    <xf numFmtId="0" fontId="0" fillId="16" borderId="82" xfId="0" applyFill="1" applyBorder="1" applyAlignment="1">
      <alignment horizontal="center" vertical="center"/>
    </xf>
    <xf numFmtId="0" fontId="5" fillId="16" borderId="82" xfId="6" applyFont="1" applyFill="1" applyBorder="1" applyAlignment="1">
      <alignment horizontal="center" vertical="center"/>
    </xf>
    <xf numFmtId="0" fontId="5" fillId="16" borderId="82" xfId="7" applyFill="1" applyBorder="1" applyAlignment="1">
      <alignment horizontal="center" vertical="center"/>
    </xf>
    <xf numFmtId="0" fontId="0" fillId="16" borderId="82" xfId="0" applyFill="1" applyBorder="1" applyAlignment="1">
      <alignment horizontal="center" wrapText="1"/>
    </xf>
    <xf numFmtId="0" fontId="0" fillId="0" borderId="82" xfId="0" applyFill="1" applyBorder="1" applyAlignment="1">
      <alignment horizontal="left" vertical="center" wrapText="1"/>
    </xf>
    <xf numFmtId="0" fontId="5" fillId="16" borderId="82" xfId="7" applyFont="1" applyFill="1" applyBorder="1" applyAlignment="1">
      <alignment horizontal="center" vertical="center" wrapText="1"/>
    </xf>
    <xf numFmtId="0" fontId="5" fillId="16" borderId="78" xfId="7" applyFont="1" applyFill="1" applyBorder="1" applyAlignment="1"/>
    <xf numFmtId="172" fontId="38" fillId="0" borderId="78" xfId="7" applyNumberFormat="1" applyFont="1" applyFill="1" applyBorder="1" applyAlignment="1">
      <alignment horizontal="center" vertical="center" wrapText="1"/>
    </xf>
    <xf numFmtId="17" fontId="5" fillId="16" borderId="78" xfId="7" applyNumberFormat="1" applyFont="1" applyFill="1" applyBorder="1" applyAlignment="1">
      <alignment horizontal="center" vertical="center"/>
    </xf>
    <xf numFmtId="17" fontId="0" fillId="16" borderId="0" xfId="7" applyNumberFormat="1" applyFont="1" applyFill="1" applyBorder="1" applyAlignment="1">
      <alignment horizontal="center" vertical="center" wrapText="1"/>
    </xf>
    <xf numFmtId="0" fontId="42" fillId="0" borderId="78" xfId="7" applyFont="1" applyFill="1" applyBorder="1" applyAlignment="1">
      <alignment horizontal="left" vertical="center"/>
    </xf>
    <xf numFmtId="0" fontId="43" fillId="0" borderId="78" xfId="0" applyFont="1" applyFill="1" applyBorder="1" applyAlignment="1"/>
    <xf numFmtId="0" fontId="42" fillId="16" borderId="78" xfId="7" applyFont="1" applyFill="1" applyBorder="1" applyAlignment="1">
      <alignment horizontal="left" vertical="center" wrapText="1"/>
    </xf>
    <xf numFmtId="0" fontId="0" fillId="0" borderId="78" xfId="0" applyFont="1" applyFill="1" applyBorder="1"/>
    <xf numFmtId="0" fontId="44" fillId="16" borderId="78" xfId="7" applyFont="1" applyFill="1" applyBorder="1" applyAlignment="1">
      <alignment horizontal="left" vertical="center" wrapText="1"/>
    </xf>
    <xf numFmtId="17" fontId="45" fillId="16" borderId="78" xfId="7" applyNumberFormat="1" applyFont="1" applyFill="1" applyBorder="1" applyAlignment="1">
      <alignment horizontal="center" vertical="center"/>
    </xf>
    <xf numFmtId="0" fontId="46" fillId="16" borderId="78" xfId="7" applyFont="1" applyFill="1" applyBorder="1" applyAlignment="1">
      <alignment horizontal="left" vertical="center" wrapText="1"/>
    </xf>
    <xf numFmtId="0" fontId="13" fillId="7" borderId="79" xfId="0" applyFont="1" applyFill="1" applyBorder="1" applyAlignment="1">
      <alignment vertical="center"/>
    </xf>
    <xf numFmtId="0" fontId="13" fillId="7" borderId="75" xfId="0" applyFont="1" applyFill="1" applyBorder="1" applyAlignment="1">
      <alignment vertical="center"/>
    </xf>
    <xf numFmtId="0" fontId="13" fillId="7" borderId="80" xfId="0" applyFont="1" applyFill="1" applyBorder="1" applyAlignment="1">
      <alignment vertical="center"/>
    </xf>
    <xf numFmtId="0" fontId="13" fillId="7" borderId="0" xfId="0" applyFont="1" applyFill="1" applyBorder="1" applyAlignment="1">
      <alignment horizontal="center" vertical="center"/>
    </xf>
    <xf numFmtId="0" fontId="0" fillId="16" borderId="78" xfId="0" applyFill="1" applyBorder="1" applyAlignment="1">
      <alignment horizontal="left" vertical="center"/>
    </xf>
    <xf numFmtId="0" fontId="0" fillId="0" borderId="78" xfId="0" applyFont="1" applyFill="1" applyBorder="1" applyAlignment="1">
      <alignment horizontal="center" vertical="center"/>
    </xf>
    <xf numFmtId="0" fontId="12" fillId="0" borderId="78" xfId="9" applyFont="1" applyFill="1" applyBorder="1" applyAlignment="1">
      <alignment vertical="center"/>
    </xf>
    <xf numFmtId="0" fontId="0" fillId="16" borderId="78" xfId="7" applyFont="1" applyFill="1" applyBorder="1" applyAlignment="1">
      <alignment horizontal="center" vertical="center" wrapText="1"/>
    </xf>
    <xf numFmtId="0" fontId="12" fillId="0" borderId="78" xfId="9" applyFont="1" applyFill="1" applyBorder="1"/>
    <xf numFmtId="15" fontId="45" fillId="16" borderId="78" xfId="7" applyNumberFormat="1" applyFont="1" applyFill="1" applyBorder="1" applyAlignment="1">
      <alignment horizontal="center" vertical="center"/>
    </xf>
    <xf numFmtId="0" fontId="12" fillId="0" borderId="78" xfId="9" applyFont="1" applyFill="1" applyBorder="1" applyAlignment="1">
      <alignment horizontal="left" vertical="center"/>
    </xf>
    <xf numFmtId="0" fontId="12" fillId="0" borderId="78" xfId="9" applyFont="1" applyFill="1" applyBorder="1" applyAlignment="1">
      <alignment horizontal="center" vertical="center"/>
    </xf>
    <xf numFmtId="0" fontId="12" fillId="0" borderId="78" xfId="9" applyFont="1" applyFill="1" applyBorder="1" applyAlignment="1">
      <alignment horizontal="center"/>
    </xf>
    <xf numFmtId="0" fontId="12" fillId="0" borderId="0" xfId="9" applyFont="1" applyFill="1" applyAlignment="1">
      <alignment horizontal="left" vertical="center"/>
    </xf>
    <xf numFmtId="0" fontId="12" fillId="0" borderId="78" xfId="9" applyFont="1" applyFill="1" applyBorder="1" applyAlignment="1">
      <alignment horizontal="left"/>
    </xf>
    <xf numFmtId="0" fontId="0" fillId="16" borderId="78" xfId="0" applyFill="1" applyBorder="1"/>
    <xf numFmtId="0" fontId="12" fillId="0" borderId="0" xfId="9" applyFont="1" applyFill="1" applyAlignment="1">
      <alignment horizontal="left"/>
    </xf>
    <xf numFmtId="0" fontId="0" fillId="16" borderId="81" xfId="0" applyFill="1" applyBorder="1"/>
    <xf numFmtId="15" fontId="0" fillId="16" borderId="78" xfId="0" applyNumberFormat="1" applyFill="1" applyBorder="1" applyAlignment="1">
      <alignment horizontal="center"/>
    </xf>
    <xf numFmtId="0" fontId="0" fillId="16" borderId="78" xfId="0" applyFill="1" applyBorder="1" applyAlignment="1">
      <alignment horizontal="left"/>
    </xf>
    <xf numFmtId="0" fontId="0" fillId="16" borderId="78" xfId="0" applyFill="1" applyBorder="1" applyAlignment="1">
      <alignment horizontal="center" wrapText="1"/>
    </xf>
    <xf numFmtId="0" fontId="47" fillId="0" borderId="0" xfId="0" applyFont="1" applyAlignment="1">
      <alignment horizontal="center"/>
    </xf>
    <xf numFmtId="0" fontId="0" fillId="0" borderId="78" xfId="0" applyBorder="1" applyAlignment="1">
      <alignment horizontal="center" vertical="center"/>
    </xf>
    <xf numFmtId="0" fontId="47" fillId="0" borderId="78" xfId="0" applyFont="1" applyBorder="1"/>
    <xf numFmtId="0" fontId="49" fillId="19" borderId="78" xfId="0" applyFont="1" applyFill="1" applyBorder="1" applyAlignment="1">
      <alignment horizontal="center" vertical="center"/>
    </xf>
    <xf numFmtId="0" fontId="49" fillId="0" borderId="78" xfId="0" applyFont="1" applyBorder="1" applyAlignment="1">
      <alignment horizontal="center" vertical="center"/>
    </xf>
    <xf numFmtId="0" fontId="49" fillId="0" borderId="78" xfId="0" applyFont="1" applyBorder="1" applyAlignment="1">
      <alignment horizontal="center"/>
    </xf>
    <xf numFmtId="0" fontId="0" fillId="16" borderId="79" xfId="0" applyFill="1" applyBorder="1" applyAlignment="1">
      <alignment horizontal="left" vertical="center"/>
    </xf>
    <xf numFmtId="0" fontId="51" fillId="0" borderId="78" xfId="10" applyFont="1" applyFill="1" applyBorder="1" applyAlignment="1">
      <alignment horizontal="left" vertical="center" wrapText="1"/>
    </xf>
    <xf numFmtId="0" fontId="0" fillId="16" borderId="79" xfId="0" applyFill="1" applyBorder="1"/>
    <xf numFmtId="0" fontId="51" fillId="0" borderId="78" xfId="10" applyFont="1" applyFill="1" applyBorder="1" applyAlignment="1">
      <alignment horizontal="left" wrapText="1"/>
    </xf>
    <xf numFmtId="172" fontId="0" fillId="16" borderId="78" xfId="0" applyNumberFormat="1" applyFill="1" applyBorder="1" applyAlignment="1">
      <alignment horizontal="center"/>
    </xf>
    <xf numFmtId="0" fontId="45" fillId="16" borderId="78" xfId="0" applyFont="1" applyFill="1" applyBorder="1" applyAlignment="1">
      <alignment wrapText="1"/>
    </xf>
    <xf numFmtId="172" fontId="49" fillId="0" borderId="78" xfId="0" applyNumberFormat="1" applyFont="1" applyBorder="1" applyAlignment="1">
      <alignment horizontal="center" vertical="center"/>
    </xf>
    <xf numFmtId="172" fontId="49" fillId="0" borderId="78" xfId="0" applyNumberFormat="1" applyFont="1" applyBorder="1" applyAlignment="1">
      <alignment horizontal="center"/>
    </xf>
    <xf numFmtId="0" fontId="12" fillId="8" borderId="72" xfId="0" applyFont="1" applyFill="1" applyBorder="1" applyAlignment="1">
      <alignment horizontal="justify" vertical="top" wrapText="1"/>
    </xf>
    <xf numFmtId="9" fontId="16" fillId="9" borderId="27" xfId="2" applyNumberFormat="1" applyFont="1" applyFill="1" applyBorder="1" applyAlignment="1">
      <alignment horizontal="center" vertical="center" wrapText="1"/>
    </xf>
    <xf numFmtId="9" fontId="0" fillId="8" borderId="21" xfId="5" applyFont="1" applyFill="1" applyBorder="1" applyAlignment="1">
      <alignment horizontal="center" vertical="center" wrapText="1"/>
    </xf>
    <xf numFmtId="0" fontId="12" fillId="11" borderId="83" xfId="2" applyFont="1" applyFill="1" applyBorder="1" applyAlignment="1">
      <alignment horizontal="left" vertical="center" wrapText="1"/>
    </xf>
    <xf numFmtId="0" fontId="12" fillId="11" borderId="28" xfId="2" applyFont="1" applyFill="1" applyBorder="1" applyAlignment="1">
      <alignment horizontal="left" vertical="top" wrapText="1"/>
    </xf>
    <xf numFmtId="0" fontId="18" fillId="11" borderId="83" xfId="4" applyFont="1" applyFill="1" applyBorder="1" applyAlignment="1">
      <alignment horizontal="left" vertical="center" wrapText="1"/>
    </xf>
    <xf numFmtId="0" fontId="18" fillId="11" borderId="28" xfId="4" applyFont="1" applyFill="1" applyBorder="1" applyAlignment="1">
      <alignment horizontal="left" vertical="top" wrapText="1"/>
    </xf>
    <xf numFmtId="0" fontId="2" fillId="10" borderId="33" xfId="0" applyFont="1" applyFill="1" applyBorder="1" applyAlignment="1">
      <alignment horizontal="center" vertical="top" wrapText="1"/>
    </xf>
    <xf numFmtId="0" fontId="15" fillId="0" borderId="0" xfId="2"/>
    <xf numFmtId="0" fontId="52" fillId="20" borderId="86" xfId="2" applyFont="1" applyFill="1" applyBorder="1" applyAlignment="1">
      <alignment horizontal="center" vertical="center"/>
    </xf>
    <xf numFmtId="0" fontId="52" fillId="20" borderId="87" xfId="2" applyFont="1" applyFill="1" applyBorder="1" applyAlignment="1">
      <alignment horizontal="center" vertical="center"/>
    </xf>
    <xf numFmtId="0" fontId="53" fillId="21" borderId="78" xfId="2" applyFont="1" applyFill="1" applyBorder="1" applyAlignment="1">
      <alignment horizontal="center"/>
    </xf>
    <xf numFmtId="0" fontId="53" fillId="21" borderId="82" xfId="2" applyFont="1" applyFill="1" applyBorder="1" applyAlignment="1">
      <alignment horizontal="center"/>
    </xf>
    <xf numFmtId="0" fontId="15" fillId="0" borderId="78" xfId="2" applyBorder="1"/>
    <xf numFmtId="0" fontId="55" fillId="0" borderId="78" xfId="2" applyFont="1" applyBorder="1" applyAlignment="1">
      <alignment horizontal="center"/>
    </xf>
    <xf numFmtId="0" fontId="55" fillId="0" borderId="78" xfId="0" applyFont="1" applyBorder="1" applyAlignment="1">
      <alignment horizontal="center"/>
    </xf>
    <xf numFmtId="0" fontId="55" fillId="16" borderId="78" xfId="2" applyFont="1" applyFill="1" applyBorder="1" applyAlignment="1">
      <alignment horizontal="center"/>
    </xf>
    <xf numFmtId="0" fontId="15" fillId="0" borderId="78" xfId="2" applyFont="1" applyBorder="1"/>
    <xf numFmtId="0" fontId="15" fillId="26" borderId="78" xfId="2" applyFill="1" applyBorder="1"/>
    <xf numFmtId="0" fontId="53" fillId="26" borderId="78" xfId="2" applyFont="1" applyFill="1" applyBorder="1"/>
    <xf numFmtId="0" fontId="53" fillId="26" borderId="78" xfId="2" applyFont="1" applyFill="1" applyBorder="1" applyAlignment="1">
      <alignment horizontal="center"/>
    </xf>
    <xf numFmtId="0" fontId="55" fillId="14" borderId="78" xfId="2" applyFont="1" applyFill="1" applyBorder="1" applyAlignment="1">
      <alignment horizontal="center"/>
    </xf>
    <xf numFmtId="0" fontId="15" fillId="0" borderId="0" xfId="2" applyAlignment="1">
      <alignment horizontal="left" vertical="center" indent="15"/>
    </xf>
    <xf numFmtId="0" fontId="53" fillId="22" borderId="78" xfId="2" applyFont="1" applyFill="1" applyBorder="1" applyAlignment="1">
      <alignment horizontal="center"/>
    </xf>
    <xf numFmtId="0" fontId="53" fillId="29" borderId="78" xfId="2" applyFont="1" applyFill="1" applyBorder="1" applyAlignment="1">
      <alignment horizontal="center"/>
    </xf>
    <xf numFmtId="0" fontId="55" fillId="0" borderId="81" xfId="2" applyFont="1" applyBorder="1" applyAlignment="1">
      <alignment horizontal="center"/>
    </xf>
    <xf numFmtId="0" fontId="58" fillId="30" borderId="78" xfId="2" applyFont="1" applyFill="1" applyBorder="1" applyAlignment="1">
      <alignment horizontal="center"/>
    </xf>
    <xf numFmtId="0" fontId="15" fillId="30" borderId="78" xfId="2" applyFill="1" applyBorder="1"/>
    <xf numFmtId="0" fontId="15" fillId="30" borderId="79" xfId="2" applyFill="1" applyBorder="1"/>
    <xf numFmtId="0" fontId="15" fillId="0" borderId="0" xfId="2" applyAlignment="1">
      <alignment horizontal="center"/>
    </xf>
    <xf numFmtId="0" fontId="61" fillId="14" borderId="78" xfId="2" applyFont="1" applyFill="1" applyBorder="1" applyAlignment="1">
      <alignment horizontal="center" vertical="center" wrapText="1"/>
    </xf>
    <xf numFmtId="0" fontId="61" fillId="32" borderId="78" xfId="2" applyFont="1" applyFill="1" applyBorder="1" applyAlignment="1">
      <alignment horizontal="center" vertical="center" wrapText="1"/>
    </xf>
    <xf numFmtId="0" fontId="15" fillId="0" borderId="78" xfId="2" applyBorder="1" applyAlignment="1">
      <alignment horizontal="center" vertical="center" wrapText="1"/>
    </xf>
    <xf numFmtId="0" fontId="15" fillId="0" borderId="81" xfId="2" applyBorder="1" applyAlignment="1">
      <alignment horizontal="center" vertical="center" wrapText="1"/>
    </xf>
    <xf numFmtId="0" fontId="62" fillId="31" borderId="78" xfId="2" applyFont="1" applyFill="1" applyBorder="1"/>
    <xf numFmtId="0" fontId="62" fillId="31" borderId="78" xfId="2" applyFont="1" applyFill="1" applyBorder="1" applyAlignment="1">
      <alignment horizontal="center"/>
    </xf>
    <xf numFmtId="0" fontId="61" fillId="33" borderId="78" xfId="2" applyFont="1" applyFill="1" applyBorder="1" applyAlignment="1">
      <alignment horizontal="center" vertical="center" wrapText="1"/>
    </xf>
    <xf numFmtId="0" fontId="15" fillId="0" borderId="92" xfId="2" applyBorder="1" applyAlignment="1">
      <alignment horizontal="center"/>
    </xf>
    <xf numFmtId="0" fontId="15" fillId="0" borderId="78" xfId="2" applyBorder="1" applyAlignment="1">
      <alignment horizontal="center"/>
    </xf>
    <xf numFmtId="0" fontId="15" fillId="0" borderId="93" xfId="2" applyBorder="1" applyAlignment="1">
      <alignment horizontal="center"/>
    </xf>
    <xf numFmtId="0" fontId="15" fillId="0" borderId="94" xfId="2" applyBorder="1"/>
    <xf numFmtId="0" fontId="15" fillId="0" borderId="95" xfId="2" applyBorder="1"/>
    <xf numFmtId="0" fontId="15" fillId="0" borderId="96" xfId="2" applyBorder="1"/>
    <xf numFmtId="0" fontId="63" fillId="8" borderId="21" xfId="0" applyNumberFormat="1" applyFont="1" applyFill="1" applyBorder="1" applyAlignment="1">
      <alignment horizontal="center" vertical="center" wrapText="1"/>
    </xf>
    <xf numFmtId="0" fontId="63" fillId="8" borderId="21" xfId="0" applyFont="1" applyFill="1" applyBorder="1" applyAlignment="1">
      <alignment horizontal="center" vertical="center" wrapText="1"/>
    </xf>
    <xf numFmtId="0" fontId="28" fillId="8" borderId="21" xfId="0" applyFont="1" applyFill="1" applyBorder="1" applyAlignment="1">
      <alignment horizontal="left" vertical="center" wrapText="1"/>
    </xf>
    <xf numFmtId="0" fontId="28" fillId="8" borderId="21" xfId="0" applyFont="1" applyFill="1" applyBorder="1" applyAlignment="1">
      <alignment horizontal="left" vertical="top" wrapText="1"/>
    </xf>
    <xf numFmtId="0" fontId="64" fillId="8" borderId="21" xfId="0" applyFont="1" applyFill="1" applyBorder="1" applyAlignment="1">
      <alignment horizontal="center" vertical="center" wrapText="1"/>
    </xf>
    <xf numFmtId="10" fontId="10" fillId="8" borderId="21" xfId="0" applyNumberFormat="1" applyFont="1" applyFill="1" applyBorder="1" applyAlignment="1">
      <alignment horizontal="center" vertical="center" wrapText="1"/>
    </xf>
    <xf numFmtId="0" fontId="64" fillId="8" borderId="24" xfId="0" applyFont="1" applyFill="1" applyBorder="1" applyAlignment="1">
      <alignment horizontal="center" vertical="center" wrapText="1"/>
    </xf>
    <xf numFmtId="0" fontId="10" fillId="8" borderId="97" xfId="0" applyFont="1" applyFill="1" applyBorder="1" applyAlignment="1">
      <alignment horizontal="center" vertical="center" wrapText="1"/>
    </xf>
    <xf numFmtId="0" fontId="2" fillId="10" borderId="2" xfId="0" applyFont="1" applyFill="1" applyBorder="1" applyAlignment="1">
      <alignment horizontal="center" vertical="top" wrapText="1"/>
    </xf>
    <xf numFmtId="175" fontId="0" fillId="8" borderId="21" xfId="0" applyNumberFormat="1" applyFill="1" applyBorder="1" applyAlignment="1">
      <alignment horizontal="center" vertical="center" wrapText="1"/>
    </xf>
    <xf numFmtId="9" fontId="5" fillId="8" borderId="21" xfId="5" applyFont="1" applyFill="1" applyBorder="1" applyAlignment="1">
      <alignment horizontal="center" vertical="center" wrapText="1"/>
    </xf>
    <xf numFmtId="9" fontId="0" fillId="8" borderId="36" xfId="0" applyNumberFormat="1" applyFill="1" applyBorder="1" applyAlignment="1">
      <alignment horizontal="center" vertical="center" wrapText="1"/>
    </xf>
    <xf numFmtId="2" fontId="0" fillId="8" borderId="37" xfId="0" applyNumberFormat="1" applyFill="1" applyBorder="1" applyAlignment="1">
      <alignment horizontal="center" vertical="center" wrapText="1"/>
    </xf>
    <xf numFmtId="9" fontId="0" fillId="8" borderId="30" xfId="0" applyNumberFormat="1" applyFill="1" applyBorder="1" applyAlignment="1">
      <alignment horizontal="center" vertical="center" wrapText="1"/>
    </xf>
    <xf numFmtId="0" fontId="12" fillId="8" borderId="22" xfId="0" applyFont="1" applyFill="1" applyBorder="1" applyAlignment="1">
      <alignment horizontal="center" vertical="center" wrapText="1"/>
    </xf>
    <xf numFmtId="175" fontId="0" fillId="8" borderId="21" xfId="0" applyNumberFormat="1" applyFont="1" applyFill="1" applyBorder="1" applyAlignment="1">
      <alignment horizontal="center" vertical="center" wrapText="1"/>
    </xf>
    <xf numFmtId="3" fontId="0" fillId="8" borderId="21" xfId="0" applyNumberFormat="1" applyFont="1" applyFill="1" applyBorder="1" applyAlignment="1">
      <alignment horizontal="center" vertical="center" wrapText="1"/>
    </xf>
    <xf numFmtId="0" fontId="0" fillId="8" borderId="24" xfId="0" applyFont="1" applyFill="1" applyBorder="1" applyAlignment="1">
      <alignment horizontal="center" vertical="center" wrapText="1"/>
    </xf>
    <xf numFmtId="0" fontId="0" fillId="8" borderId="24" xfId="0" applyFont="1" applyFill="1" applyBorder="1" applyAlignment="1">
      <alignment horizontal="justify" vertical="top" wrapText="1"/>
    </xf>
    <xf numFmtId="176" fontId="0" fillId="8" borderId="21" xfId="0" applyNumberFormat="1" applyFont="1" applyFill="1" applyBorder="1" applyAlignment="1">
      <alignment horizontal="center" vertical="center" wrapText="1"/>
    </xf>
    <xf numFmtId="9" fontId="0" fillId="8" borderId="24" xfId="0" applyNumberFormat="1" applyFill="1" applyBorder="1" applyAlignment="1">
      <alignment horizontal="center" vertical="center" wrapText="1"/>
    </xf>
    <xf numFmtId="1" fontId="0" fillId="8" borderId="21" xfId="0" applyNumberFormat="1" applyFont="1" applyFill="1" applyBorder="1" applyAlignment="1">
      <alignment horizontal="center" vertical="center" wrapText="1"/>
    </xf>
    <xf numFmtId="9" fontId="0" fillId="8" borderId="35" xfId="0" applyNumberFormat="1" applyFont="1" applyFill="1" applyBorder="1" applyAlignment="1">
      <alignment horizontal="center" vertical="center" wrapText="1"/>
    </xf>
    <xf numFmtId="9" fontId="0" fillId="8" borderId="24" xfId="0" applyNumberFormat="1" applyFont="1" applyFill="1" applyBorder="1" applyAlignment="1">
      <alignment horizontal="center" vertical="center" wrapText="1"/>
    </xf>
    <xf numFmtId="166" fontId="0" fillId="8" borderId="98" xfId="0" applyNumberFormat="1" applyFont="1" applyFill="1" applyBorder="1" applyAlignment="1">
      <alignment horizontal="center" vertical="center" wrapText="1"/>
    </xf>
    <xf numFmtId="166" fontId="0" fillId="8" borderId="21" xfId="0" applyNumberFormat="1"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2" fillId="8" borderId="25" xfId="0" applyFont="1" applyFill="1" applyBorder="1" applyAlignment="1">
      <alignment horizontal="justify" vertical="top" wrapText="1"/>
    </xf>
    <xf numFmtId="175" fontId="0" fillId="12" borderId="21" xfId="0" applyNumberFormat="1" applyFont="1" applyFill="1" applyBorder="1" applyAlignment="1">
      <alignment horizontal="center" vertical="center" wrapText="1"/>
    </xf>
    <xf numFmtId="9" fontId="12" fillId="12" borderId="21" xfId="5" applyFont="1" applyFill="1" applyBorder="1" applyAlignment="1">
      <alignment horizontal="center" vertical="center" wrapText="1"/>
    </xf>
    <xf numFmtId="166" fontId="12" fillId="12" borderId="21" xfId="5" applyNumberFormat="1" applyFont="1" applyFill="1" applyBorder="1" applyAlignment="1">
      <alignment horizontal="center" vertical="center" wrapText="1"/>
    </xf>
    <xf numFmtId="172" fontId="65" fillId="12" borderId="21" xfId="0" applyNumberFormat="1" applyFont="1" applyFill="1" applyBorder="1" applyAlignment="1">
      <alignment horizontal="center" vertical="center" wrapText="1"/>
    </xf>
    <xf numFmtId="10" fontId="31" fillId="12" borderId="21" xfId="0" applyNumberFormat="1" applyFont="1" applyFill="1" applyBorder="1" applyAlignment="1">
      <alignment horizontal="center" vertical="center" wrapText="1"/>
    </xf>
    <xf numFmtId="0" fontId="0" fillId="12" borderId="18" xfId="0" applyFill="1" applyBorder="1" applyAlignment="1">
      <alignment horizontal="center" vertical="center" wrapText="1"/>
    </xf>
    <xf numFmtId="0" fontId="12" fillId="12" borderId="25" xfId="0" applyFont="1" applyFill="1" applyBorder="1" applyAlignment="1">
      <alignment horizontal="left" vertical="top" wrapText="1"/>
    </xf>
    <xf numFmtId="177" fontId="12" fillId="8" borderId="21" xfId="0" applyNumberFormat="1" applyFont="1" applyFill="1" applyBorder="1" applyAlignment="1">
      <alignment horizontal="center" vertical="center" wrapText="1"/>
    </xf>
    <xf numFmtId="9" fontId="12" fillId="8" borderId="21" xfId="5" applyFont="1" applyFill="1" applyBorder="1" applyAlignment="1">
      <alignment horizontal="center" vertical="center" wrapText="1"/>
    </xf>
    <xf numFmtId="175" fontId="12" fillId="8" borderId="21" xfId="0" applyNumberFormat="1" applyFont="1" applyFill="1" applyBorder="1" applyAlignment="1">
      <alignment horizontal="center" vertical="center" wrapText="1"/>
    </xf>
    <xf numFmtId="0" fontId="0" fillId="12" borderId="21" xfId="0" applyFont="1" applyFill="1" applyBorder="1" applyAlignment="1">
      <alignment horizontal="center" vertical="center" wrapText="1"/>
    </xf>
    <xf numFmtId="4" fontId="12" fillId="12" borderId="35" xfId="0" applyNumberFormat="1" applyFont="1" applyFill="1" applyBorder="1" applyAlignment="1">
      <alignment horizontal="center" vertical="center" wrapText="1"/>
    </xf>
    <xf numFmtId="175" fontId="0" fillId="8" borderId="17" xfId="0" applyNumberFormat="1" applyFill="1" applyBorder="1" applyAlignment="1">
      <alignment horizontal="center" vertical="center" wrapText="1"/>
    </xf>
    <xf numFmtId="49" fontId="0" fillId="8" borderId="21" xfId="0" applyNumberFormat="1" applyFont="1" applyFill="1" applyBorder="1" applyAlignment="1">
      <alignment horizontal="center" vertical="center" wrapText="1"/>
    </xf>
    <xf numFmtId="0" fontId="0" fillId="8" borderId="17" xfId="0" applyFont="1" applyFill="1" applyBorder="1" applyAlignment="1">
      <alignment horizontal="center" vertical="center" wrapText="1"/>
    </xf>
    <xf numFmtId="0" fontId="0" fillId="8" borderId="21" xfId="0" applyFont="1" applyFill="1" applyBorder="1" applyAlignment="1">
      <alignment horizontal="justify" vertical="top" wrapText="1"/>
    </xf>
    <xf numFmtId="2" fontId="0" fillId="8" borderId="21" xfId="0" applyNumberFormat="1" applyFill="1" applyBorder="1" applyAlignment="1">
      <alignment horizontal="center" vertical="center" wrapText="1"/>
    </xf>
    <xf numFmtId="9" fontId="0" fillId="8" borderId="17" xfId="0" applyNumberFormat="1" applyFill="1" applyBorder="1" applyAlignment="1">
      <alignment horizontal="center" vertical="center" wrapText="1"/>
    </xf>
    <xf numFmtId="172" fontId="0" fillId="8" borderId="17" xfId="0" applyNumberFormat="1" applyFill="1" applyBorder="1" applyAlignment="1">
      <alignment horizontal="center" vertical="center" wrapText="1"/>
    </xf>
    <xf numFmtId="46" fontId="0" fillId="8" borderId="21" xfId="0" applyNumberFormat="1" applyFill="1" applyBorder="1" applyAlignment="1">
      <alignment horizontal="justify" vertical="top" wrapText="1"/>
    </xf>
    <xf numFmtId="172" fontId="12" fillId="8" borderId="21" xfId="0" applyNumberFormat="1" applyFont="1" applyFill="1" applyBorder="1" applyAlignment="1">
      <alignment horizontal="center" vertical="center" wrapText="1"/>
    </xf>
    <xf numFmtId="3" fontId="12" fillId="8" borderId="21" xfId="0" applyNumberFormat="1" applyFont="1" applyFill="1" applyBorder="1" applyAlignment="1">
      <alignment horizontal="justify" vertical="top" wrapText="1"/>
    </xf>
    <xf numFmtId="9" fontId="2" fillId="10" borderId="2" xfId="0" applyNumberFormat="1" applyFont="1" applyFill="1" applyBorder="1" applyAlignment="1">
      <alignment horizontal="center" vertical="top" wrapText="1"/>
    </xf>
    <xf numFmtId="0" fontId="2" fillId="10" borderId="31" xfId="0" applyFont="1" applyFill="1" applyBorder="1" applyAlignment="1">
      <alignment horizontal="center" vertical="center" wrapText="1"/>
    </xf>
    <xf numFmtId="0" fontId="2" fillId="10" borderId="62" xfId="0" applyFont="1" applyFill="1" applyBorder="1" applyAlignment="1">
      <alignment horizontal="center" vertical="center" wrapText="1"/>
    </xf>
    <xf numFmtId="0" fontId="2" fillId="10" borderId="70" xfId="0" applyFont="1" applyFill="1" applyBorder="1" applyAlignment="1">
      <alignment horizontal="center" vertical="top" wrapText="1"/>
    </xf>
    <xf numFmtId="9" fontId="2" fillId="10" borderId="71" xfId="0" applyNumberFormat="1" applyFont="1" applyFill="1" applyBorder="1" applyAlignment="1">
      <alignment horizontal="center" vertical="top" wrapText="1"/>
    </xf>
    <xf numFmtId="9" fontId="2" fillId="10" borderId="69" xfId="0" applyNumberFormat="1" applyFont="1" applyFill="1" applyBorder="1" applyAlignment="1">
      <alignment horizontal="center" vertical="top" wrapText="1"/>
    </xf>
    <xf numFmtId="0" fontId="7" fillId="7" borderId="0" xfId="0" applyFont="1" applyFill="1" applyBorder="1" applyAlignment="1">
      <alignment horizontal="center" vertical="center" wrapText="1"/>
    </xf>
    <xf numFmtId="0" fontId="21" fillId="2" borderId="4" xfId="0" applyFont="1" applyFill="1" applyBorder="1" applyAlignment="1">
      <alignment horizontal="center" vertical="center"/>
    </xf>
    <xf numFmtId="0" fontId="21" fillId="2" borderId="8" xfId="0" applyFont="1" applyFill="1" applyBorder="1" applyAlignment="1">
      <alignment horizontal="center" vertical="center"/>
    </xf>
    <xf numFmtId="0" fontId="8" fillId="2" borderId="39"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3" xfId="0" applyFont="1" applyFill="1" applyBorder="1" applyAlignment="1">
      <alignment horizontal="center" vertical="center" wrapText="1"/>
    </xf>
    <xf numFmtId="4" fontId="11" fillId="15" borderId="26" xfId="0" applyNumberFormat="1" applyFont="1" applyFill="1" applyBorder="1" applyAlignment="1">
      <alignment horizontal="center" vertical="center" wrapText="1"/>
    </xf>
    <xf numFmtId="4" fontId="11" fillId="15" borderId="35" xfId="0" applyNumberFormat="1" applyFont="1" applyFill="1" applyBorder="1" applyAlignment="1">
      <alignment horizontal="center" vertical="center" wrapText="1"/>
    </xf>
    <xf numFmtId="0" fontId="31" fillId="15" borderId="26" xfId="0" applyFont="1" applyFill="1" applyBorder="1" applyAlignment="1">
      <alignment horizontal="left" vertical="center" wrapText="1"/>
    </xf>
    <xf numFmtId="0" fontId="31" fillId="15" borderId="74" xfId="0" applyFont="1" applyFill="1" applyBorder="1" applyAlignment="1">
      <alignment horizontal="left" vertical="center" wrapText="1"/>
    </xf>
    <xf numFmtId="0" fontId="28" fillId="15" borderId="26" xfId="0" applyFont="1" applyFill="1" applyBorder="1" applyAlignment="1">
      <alignment horizontal="justify" vertical="justify" wrapText="1"/>
    </xf>
    <xf numFmtId="0" fontId="28" fillId="15" borderId="74" xfId="0" applyFont="1" applyFill="1" applyBorder="1" applyAlignment="1">
      <alignment horizontal="justify" vertical="justify" wrapText="1"/>
    </xf>
    <xf numFmtId="0" fontId="8" fillId="2" borderId="10"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11" fillId="15" borderId="26" xfId="0" applyFont="1" applyFill="1" applyBorder="1" applyAlignment="1">
      <alignment horizontal="center" vertical="center" wrapText="1"/>
    </xf>
    <xf numFmtId="0" fontId="11" fillId="15" borderId="35" xfId="0" applyFont="1" applyFill="1" applyBorder="1" applyAlignment="1">
      <alignment horizontal="center" vertical="center" wrapText="1"/>
    </xf>
    <xf numFmtId="0" fontId="25" fillId="2" borderId="10" xfId="0" applyFont="1" applyFill="1" applyBorder="1" applyAlignment="1">
      <alignment horizontal="center" vertical="top" wrapText="1"/>
    </xf>
    <xf numFmtId="0" fontId="25" fillId="2" borderId="13" xfId="0" applyFont="1" applyFill="1" applyBorder="1" applyAlignment="1">
      <alignment horizontal="center" vertical="top" wrapText="1"/>
    </xf>
    <xf numFmtId="0" fontId="25" fillId="2" borderId="43" xfId="0" applyFont="1" applyFill="1" applyBorder="1" applyAlignment="1">
      <alignment horizontal="center" vertical="top" wrapText="1"/>
    </xf>
    <xf numFmtId="0" fontId="25" fillId="2" borderId="11" xfId="0" applyFont="1" applyFill="1" applyBorder="1" applyAlignment="1">
      <alignment horizontal="center" vertical="top" wrapText="1"/>
    </xf>
    <xf numFmtId="0" fontId="25" fillId="2" borderId="19" xfId="0" applyFont="1" applyFill="1" applyBorder="1" applyAlignment="1">
      <alignment horizontal="center" vertical="top" wrapText="1"/>
    </xf>
    <xf numFmtId="0" fontId="25" fillId="2" borderId="45" xfId="0" applyFont="1" applyFill="1" applyBorder="1" applyAlignment="1">
      <alignment horizontal="center" vertical="top" wrapText="1"/>
    </xf>
    <xf numFmtId="0" fontId="25" fillId="2" borderId="58" xfId="0" applyFont="1" applyFill="1" applyBorder="1" applyAlignment="1">
      <alignment horizontal="center" vertical="top" wrapText="1"/>
    </xf>
    <xf numFmtId="0" fontId="25" fillId="2" borderId="12" xfId="0" applyFont="1" applyFill="1" applyBorder="1" applyAlignment="1">
      <alignment horizontal="center" vertical="top" wrapText="1"/>
    </xf>
    <xf numFmtId="0" fontId="25" fillId="2" borderId="0" xfId="0" applyFont="1" applyFill="1" applyBorder="1" applyAlignment="1">
      <alignment horizontal="center" vertical="top" wrapText="1"/>
    </xf>
    <xf numFmtId="0" fontId="25" fillId="2" borderId="46"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4" xfId="0" applyFont="1" applyFill="1" applyBorder="1" applyAlignment="1">
      <alignment horizontal="center" vertical="top" wrapText="1"/>
    </xf>
    <xf numFmtId="0" fontId="25" fillId="2" borderId="8" xfId="0" applyFont="1" applyFill="1" applyBorder="1" applyAlignment="1">
      <alignment horizontal="center" vertical="top" wrapText="1"/>
    </xf>
    <xf numFmtId="0" fontId="25" fillId="2" borderId="58" xfId="0" applyFont="1" applyFill="1" applyBorder="1" applyAlignment="1">
      <alignment horizontal="center" vertical="top"/>
    </xf>
    <xf numFmtId="0" fontId="25" fillId="2" borderId="0" xfId="0" applyFont="1" applyFill="1" applyBorder="1" applyAlignment="1">
      <alignment horizontal="center" vertical="top"/>
    </xf>
    <xf numFmtId="0" fontId="25" fillId="2" borderId="51" xfId="0" applyFont="1" applyFill="1" applyBorder="1" applyAlignment="1">
      <alignment horizontal="center" vertical="top"/>
    </xf>
    <xf numFmtId="0" fontId="2" fillId="10" borderId="2" xfId="0" applyFont="1" applyFill="1" applyBorder="1" applyAlignment="1">
      <alignment horizontal="center" vertical="top" wrapText="1"/>
    </xf>
    <xf numFmtId="0" fontId="2" fillId="10" borderId="31" xfId="0" applyFont="1" applyFill="1" applyBorder="1" applyAlignment="1">
      <alignment horizontal="center" vertical="top" wrapText="1"/>
    </xf>
    <xf numFmtId="0" fontId="24" fillId="6" borderId="99" xfId="0" applyFont="1" applyFill="1" applyBorder="1" applyAlignment="1">
      <alignment vertical="center" wrapText="1"/>
    </xf>
    <xf numFmtId="0" fontId="24" fillId="6" borderId="100" xfId="0" applyFont="1" applyFill="1" applyBorder="1" applyAlignment="1">
      <alignment vertical="center" wrapText="1"/>
    </xf>
    <xf numFmtId="0" fontId="2" fillId="10" borderId="101" xfId="0" applyFont="1" applyFill="1" applyBorder="1" applyAlignment="1">
      <alignment horizontal="center" vertical="center" wrapText="1"/>
    </xf>
    <xf numFmtId="0" fontId="2" fillId="10" borderId="64" xfId="0" applyFont="1" applyFill="1" applyBorder="1" applyAlignment="1">
      <alignment horizontal="center" vertical="center" wrapText="1"/>
    </xf>
    <xf numFmtId="0" fontId="2" fillId="10" borderId="59" xfId="0" applyFont="1" applyFill="1" applyBorder="1" applyAlignment="1">
      <alignment horizontal="center" vertical="top" wrapText="1"/>
    </xf>
    <xf numFmtId="0" fontId="2" fillId="10" borderId="63" xfId="0" applyFont="1" applyFill="1" applyBorder="1" applyAlignment="1">
      <alignment horizontal="center" vertical="top" wrapText="1"/>
    </xf>
    <xf numFmtId="10" fontId="2" fillId="10" borderId="60" xfId="0" applyNumberFormat="1" applyFont="1" applyFill="1" applyBorder="1" applyAlignment="1">
      <alignment horizontal="center" vertical="top" wrapText="1"/>
    </xf>
    <xf numFmtId="0" fontId="2" fillId="10" borderId="1" xfId="0" applyFont="1" applyFill="1" applyBorder="1" applyAlignment="1">
      <alignment horizontal="center" vertical="top" wrapText="1"/>
    </xf>
    <xf numFmtId="0" fontId="2" fillId="10" borderId="64" xfId="0" applyFont="1" applyFill="1" applyBorder="1" applyAlignment="1">
      <alignment horizontal="center" vertical="top" wrapText="1"/>
    </xf>
    <xf numFmtId="0" fontId="24" fillId="6" borderId="105" xfId="0" applyFont="1" applyFill="1" applyBorder="1" applyAlignment="1">
      <alignment vertical="center" wrapText="1"/>
    </xf>
    <xf numFmtId="0" fontId="24" fillId="6" borderId="106" xfId="0" applyFont="1" applyFill="1" applyBorder="1" applyAlignment="1">
      <alignment vertical="center" wrapText="1"/>
    </xf>
    <xf numFmtId="0" fontId="2" fillId="10" borderId="60" xfId="0" applyFont="1" applyFill="1" applyBorder="1" applyAlignment="1">
      <alignment horizontal="center" vertical="top" wrapText="1"/>
    </xf>
    <xf numFmtId="0" fontId="24" fillId="6" borderId="104" xfId="0" applyFont="1" applyFill="1" applyBorder="1" applyAlignment="1">
      <alignment vertical="center" wrapText="1"/>
    </xf>
    <xf numFmtId="0" fontId="24" fillId="6" borderId="1" xfId="0" applyFont="1" applyFill="1" applyBorder="1" applyAlignment="1">
      <alignment vertical="center" wrapText="1"/>
    </xf>
    <xf numFmtId="0" fontId="24" fillId="6" borderId="107" xfId="0" applyFont="1" applyFill="1" applyBorder="1" applyAlignment="1">
      <alignment vertical="center" wrapText="1"/>
    </xf>
    <xf numFmtId="0" fontId="2" fillId="10" borderId="61" xfId="0" applyFont="1" applyFill="1" applyBorder="1" applyAlignment="1">
      <alignment horizontal="center" vertical="top" wrapText="1"/>
    </xf>
    <xf numFmtId="0" fontId="2" fillId="10" borderId="62" xfId="0" applyFont="1" applyFill="1" applyBorder="1" applyAlignment="1">
      <alignment horizontal="center" vertical="top" wrapText="1"/>
    </xf>
    <xf numFmtId="0" fontId="2" fillId="10" borderId="65" xfId="0" applyFont="1" applyFill="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left" vertical="center"/>
    </xf>
    <xf numFmtId="9" fontId="2" fillId="10" borderId="102" xfId="0" applyNumberFormat="1" applyFont="1" applyFill="1" applyBorder="1" applyAlignment="1">
      <alignment horizontal="center" vertical="center" wrapText="1"/>
    </xf>
    <xf numFmtId="9" fontId="2" fillId="10" borderId="103" xfId="0" applyNumberFormat="1" applyFont="1" applyFill="1" applyBorder="1" applyAlignment="1">
      <alignment horizontal="center" vertical="center" wrapText="1"/>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 fillId="10" borderId="66" xfId="0" applyFont="1" applyFill="1" applyBorder="1" applyAlignment="1">
      <alignment horizontal="center" vertical="top" wrapText="1"/>
    </xf>
    <xf numFmtId="0" fontId="2" fillId="10" borderId="67" xfId="0" applyFont="1" applyFill="1" applyBorder="1" applyAlignment="1">
      <alignment horizontal="center" vertical="top" wrapText="1"/>
    </xf>
    <xf numFmtId="0" fontId="2" fillId="10" borderId="68" xfId="0" applyFont="1" applyFill="1" applyBorder="1" applyAlignment="1">
      <alignment horizontal="center" vertical="top" wrapText="1"/>
    </xf>
    <xf numFmtId="0" fontId="19" fillId="16" borderId="0" xfId="0" applyFont="1" applyFill="1" applyAlignment="1">
      <alignment horizontal="center" wrapText="1"/>
    </xf>
    <xf numFmtId="0" fontId="19" fillId="16" borderId="0" xfId="0" applyFont="1" applyFill="1" applyAlignment="1">
      <alignment horizontal="center"/>
    </xf>
    <xf numFmtId="0" fontId="37" fillId="16" borderId="77" xfId="0" applyFont="1" applyFill="1" applyBorder="1" applyAlignment="1">
      <alignment horizontal="left"/>
    </xf>
    <xf numFmtId="174" fontId="12" fillId="16" borderId="23" xfId="6" applyNumberFormat="1" applyFont="1" applyFill="1" applyBorder="1" applyAlignment="1">
      <alignment horizontal="center" wrapText="1"/>
    </xf>
    <xf numFmtId="174" fontId="12" fillId="16" borderId="0" xfId="6" applyNumberFormat="1" applyFont="1" applyFill="1" applyBorder="1" applyAlignment="1">
      <alignment horizontal="center" wrapText="1"/>
    </xf>
    <xf numFmtId="0" fontId="13" fillId="7" borderId="78" xfId="0" applyFont="1" applyFill="1" applyBorder="1" applyAlignment="1">
      <alignment horizontal="center" vertical="center"/>
    </xf>
    <xf numFmtId="0" fontId="13" fillId="16" borderId="0" xfId="0" applyFont="1" applyFill="1" applyAlignment="1">
      <alignment horizontal="center" wrapText="1"/>
    </xf>
    <xf numFmtId="17" fontId="13" fillId="16" borderId="0" xfId="0" applyNumberFormat="1" applyFont="1" applyFill="1" applyAlignment="1">
      <alignment horizontal="center" wrapText="1"/>
    </xf>
    <xf numFmtId="0" fontId="13" fillId="16" borderId="0" xfId="0" applyNumberFormat="1" applyFont="1" applyFill="1" applyAlignment="1">
      <alignment horizontal="center" wrapText="1"/>
    </xf>
    <xf numFmtId="0" fontId="4" fillId="17" borderId="78" xfId="6" applyFont="1" applyFill="1" applyBorder="1" applyAlignment="1">
      <alignment horizontal="center" vertical="center" wrapText="1"/>
    </xf>
    <xf numFmtId="0" fontId="4" fillId="18" borderId="79" xfId="6" applyFont="1" applyFill="1" applyBorder="1" applyAlignment="1">
      <alignment horizontal="center" wrapText="1"/>
    </xf>
    <xf numFmtId="0" fontId="4" fillId="18" borderId="75" xfId="6" applyFont="1" applyFill="1" applyBorder="1" applyAlignment="1">
      <alignment horizontal="center" wrapText="1"/>
    </xf>
    <xf numFmtId="0" fontId="4" fillId="18" borderId="80" xfId="6" applyFont="1" applyFill="1" applyBorder="1" applyAlignment="1">
      <alignment horizontal="center" wrapText="1"/>
    </xf>
    <xf numFmtId="0" fontId="13" fillId="7" borderId="79" xfId="6" applyFont="1" applyFill="1" applyBorder="1" applyAlignment="1">
      <alignment horizontal="center" wrapText="1"/>
    </xf>
    <xf numFmtId="0" fontId="13" fillId="7" borderId="75" xfId="6" applyFont="1" applyFill="1" applyBorder="1" applyAlignment="1">
      <alignment horizontal="center" wrapText="1"/>
    </xf>
    <xf numFmtId="0" fontId="13" fillId="7" borderId="80" xfId="6" applyFont="1" applyFill="1" applyBorder="1" applyAlignment="1">
      <alignment horizontal="center" wrapText="1"/>
    </xf>
    <xf numFmtId="0" fontId="53" fillId="21" borderId="89" xfId="2" applyFont="1" applyFill="1" applyBorder="1" applyAlignment="1">
      <alignment horizontal="center"/>
    </xf>
    <xf numFmtId="0" fontId="53" fillId="21" borderId="90" xfId="2" applyFont="1" applyFill="1" applyBorder="1" applyAlignment="1">
      <alignment horizontal="center"/>
    </xf>
    <xf numFmtId="0" fontId="53" fillId="21" borderId="91" xfId="2" applyFont="1" applyFill="1" applyBorder="1" applyAlignment="1">
      <alignment horizontal="center"/>
    </xf>
    <xf numFmtId="0" fontId="15" fillId="0" borderId="81" xfId="2" applyBorder="1" applyAlignment="1">
      <alignment horizontal="center" vertical="center"/>
    </xf>
    <xf numFmtId="0" fontId="15" fillId="0" borderId="88" xfId="2" applyBorder="1" applyAlignment="1">
      <alignment horizontal="center" vertical="center"/>
    </xf>
    <xf numFmtId="0" fontId="15" fillId="0" borderId="82" xfId="2" applyBorder="1" applyAlignment="1">
      <alignment horizontal="center" vertical="center"/>
    </xf>
    <xf numFmtId="9" fontId="15" fillId="0" borderId="81" xfId="2" applyNumberFormat="1" applyBorder="1" applyAlignment="1">
      <alignment horizontal="center" vertical="center"/>
    </xf>
    <xf numFmtId="0" fontId="57" fillId="0" borderId="81" xfId="2" applyFont="1" applyBorder="1" applyAlignment="1">
      <alignment horizontal="center" vertical="center" textRotation="45" wrapText="1"/>
    </xf>
    <xf numFmtId="0" fontId="57" fillId="0" borderId="88" xfId="2" applyFont="1" applyBorder="1" applyAlignment="1">
      <alignment horizontal="center" vertical="center" textRotation="45" wrapText="1"/>
    </xf>
    <xf numFmtId="0" fontId="57" fillId="0" borderId="82" xfId="2" applyFont="1" applyBorder="1" applyAlignment="1">
      <alignment horizontal="center" vertical="center" textRotation="45" wrapText="1"/>
    </xf>
    <xf numFmtId="0" fontId="53" fillId="28" borderId="81" xfId="2" applyFont="1" applyFill="1" applyBorder="1" applyAlignment="1">
      <alignment horizontal="center" vertical="center"/>
    </xf>
    <xf numFmtId="0" fontId="53" fillId="28" borderId="88" xfId="2" applyFont="1" applyFill="1" applyBorder="1" applyAlignment="1">
      <alignment horizontal="center" vertical="center"/>
    </xf>
    <xf numFmtId="0" fontId="53" fillId="28" borderId="82" xfId="2" applyFont="1" applyFill="1" applyBorder="1" applyAlignment="1">
      <alignment horizontal="center" vertical="center"/>
    </xf>
    <xf numFmtId="0" fontId="58" fillId="0" borderId="81" xfId="2" applyFont="1" applyBorder="1" applyAlignment="1">
      <alignment horizontal="center" vertical="center" textRotation="45" wrapText="1"/>
    </xf>
    <xf numFmtId="0" fontId="58" fillId="0" borderId="88" xfId="2" applyFont="1" applyBorder="1" applyAlignment="1">
      <alignment horizontal="center" vertical="center" textRotation="45" wrapText="1"/>
    </xf>
    <xf numFmtId="0" fontId="58" fillId="0" borderId="82" xfId="2" applyFont="1" applyBorder="1" applyAlignment="1">
      <alignment horizontal="center" vertical="center" textRotation="45" wrapText="1"/>
    </xf>
    <xf numFmtId="0" fontId="53" fillId="23" borderId="81" xfId="2" applyFont="1" applyFill="1" applyBorder="1" applyAlignment="1">
      <alignment horizontal="center" vertical="center"/>
    </xf>
    <xf numFmtId="0" fontId="53" fillId="23" borderId="88" xfId="2" applyFont="1" applyFill="1" applyBorder="1" applyAlignment="1">
      <alignment horizontal="center" vertical="center"/>
    </xf>
    <xf numFmtId="0" fontId="53" fillId="23" borderId="82" xfId="2" applyFont="1" applyFill="1" applyBorder="1" applyAlignment="1">
      <alignment horizontal="center" vertical="center"/>
    </xf>
    <xf numFmtId="0" fontId="59" fillId="31" borderId="0" xfId="2" applyFont="1" applyFill="1" applyAlignment="1">
      <alignment horizontal="center"/>
    </xf>
    <xf numFmtId="0" fontId="60" fillId="0" borderId="84" xfId="2" applyFont="1" applyBorder="1" applyAlignment="1">
      <alignment horizontal="center"/>
    </xf>
    <xf numFmtId="0" fontId="54" fillId="0" borderId="81" xfId="2" applyFont="1" applyBorder="1" applyAlignment="1">
      <alignment horizontal="center" vertical="center" textRotation="45"/>
    </xf>
    <xf numFmtId="0" fontId="54" fillId="0" borderId="88" xfId="2" applyFont="1" applyBorder="1" applyAlignment="1">
      <alignment horizontal="center" vertical="center" textRotation="45"/>
    </xf>
    <xf numFmtId="0" fontId="54" fillId="0" borderId="82" xfId="2" applyFont="1" applyBorder="1" applyAlignment="1">
      <alignment horizontal="center" vertical="center" textRotation="45"/>
    </xf>
    <xf numFmtId="0" fontId="53" fillId="21" borderId="81" xfId="2" applyFont="1" applyFill="1" applyBorder="1" applyAlignment="1">
      <alignment horizontal="center" vertical="center"/>
    </xf>
    <xf numFmtId="0" fontId="53" fillId="21" borderId="88" xfId="2" applyFont="1" applyFill="1" applyBorder="1" applyAlignment="1">
      <alignment horizontal="center" vertical="center"/>
    </xf>
    <xf numFmtId="0" fontId="53" fillId="21" borderId="82" xfId="2" applyFont="1" applyFill="1" applyBorder="1" applyAlignment="1">
      <alignment horizontal="center" vertical="center"/>
    </xf>
    <xf numFmtId="0" fontId="52" fillId="0" borderId="0" xfId="2" applyFont="1" applyBorder="1" applyAlignment="1">
      <alignment horizontal="center"/>
    </xf>
    <xf numFmtId="0" fontId="15" fillId="0" borderId="84" xfId="2" applyBorder="1" applyAlignment="1">
      <alignment horizontal="center"/>
    </xf>
    <xf numFmtId="0" fontId="15" fillId="0" borderId="85" xfId="2" applyBorder="1" applyAlignment="1">
      <alignment horizontal="center"/>
    </xf>
    <xf numFmtId="0" fontId="53" fillId="22" borderId="81" xfId="2" applyFont="1" applyFill="1" applyBorder="1" applyAlignment="1">
      <alignment horizontal="center" vertical="center"/>
    </xf>
    <xf numFmtId="0" fontId="53" fillId="22" borderId="88" xfId="2" applyFont="1" applyFill="1" applyBorder="1" applyAlignment="1">
      <alignment horizontal="center" vertical="center"/>
    </xf>
    <xf numFmtId="0" fontId="53" fillId="22" borderId="82" xfId="2" applyFont="1" applyFill="1" applyBorder="1" applyAlignment="1">
      <alignment horizontal="center" vertical="center"/>
    </xf>
    <xf numFmtId="0" fontId="53" fillId="24" borderId="81" xfId="2" applyFont="1" applyFill="1" applyBorder="1" applyAlignment="1">
      <alignment horizontal="center" vertical="center"/>
    </xf>
    <xf numFmtId="0" fontId="53" fillId="24" borderId="88" xfId="2" applyFont="1" applyFill="1" applyBorder="1" applyAlignment="1">
      <alignment horizontal="center" vertical="center"/>
    </xf>
    <xf numFmtId="0" fontId="53" fillId="24" borderId="82" xfId="2" applyFont="1" applyFill="1" applyBorder="1" applyAlignment="1">
      <alignment horizontal="center" vertical="center"/>
    </xf>
    <xf numFmtId="0" fontId="53" fillId="25" borderId="81" xfId="2" applyFont="1" applyFill="1" applyBorder="1" applyAlignment="1">
      <alignment horizontal="center" vertical="center"/>
    </xf>
    <xf numFmtId="0" fontId="53" fillId="25" borderId="88" xfId="2" applyFont="1" applyFill="1" applyBorder="1" applyAlignment="1">
      <alignment horizontal="center" vertical="center"/>
    </xf>
    <xf numFmtId="0" fontId="53" fillId="25" borderId="82" xfId="2" applyFont="1" applyFill="1" applyBorder="1" applyAlignment="1">
      <alignment horizontal="center" vertical="center"/>
    </xf>
    <xf numFmtId="0" fontId="56" fillId="0" borderId="81" xfId="2" applyFont="1" applyBorder="1" applyAlignment="1">
      <alignment horizontal="center" vertical="center" textRotation="45"/>
    </xf>
    <xf numFmtId="0" fontId="56" fillId="0" borderId="88" xfId="2" applyFont="1" applyBorder="1" applyAlignment="1">
      <alignment horizontal="center" vertical="center" textRotation="45"/>
    </xf>
    <xf numFmtId="0" fontId="53" fillId="27" borderId="81" xfId="2" applyFont="1" applyFill="1" applyBorder="1" applyAlignment="1">
      <alignment horizontal="center" vertical="center"/>
    </xf>
    <xf numFmtId="0" fontId="53" fillId="27" borderId="88" xfId="2" applyFont="1" applyFill="1" applyBorder="1" applyAlignment="1">
      <alignment horizontal="center" vertical="center"/>
    </xf>
    <xf numFmtId="0" fontId="53" fillId="27" borderId="82" xfId="2" applyFont="1" applyFill="1" applyBorder="1" applyAlignment="1">
      <alignment horizontal="center" vertical="center"/>
    </xf>
    <xf numFmtId="0" fontId="4" fillId="0" borderId="0" xfId="0" applyFont="1" applyAlignment="1">
      <alignment horizontal="center"/>
    </xf>
    <xf numFmtId="0" fontId="0" fillId="0" borderId="0" xfId="0" applyAlignment="1">
      <alignment horizontal="center"/>
    </xf>
  </cellXfs>
  <cellStyles count="11">
    <cellStyle name="Excel Built-in Normal" xfId="3" xr:uid="{00000000-0005-0000-0000-000000000000}"/>
    <cellStyle name="Millares" xfId="1" builtinId="3"/>
    <cellStyle name="Millares 2 2" xfId="8" xr:uid="{0F027F65-FE81-44E7-8749-9B5E13193FC5}"/>
    <cellStyle name="Normal" xfId="0" builtinId="0"/>
    <cellStyle name="Normal 2" xfId="2" xr:uid="{00000000-0005-0000-0000-000003000000}"/>
    <cellStyle name="Normal 3 2" xfId="7" xr:uid="{DD3F2015-4985-42F7-8794-E6F8F7835E00}"/>
    <cellStyle name="Normal 3 3 2" xfId="6" xr:uid="{0B02DAEA-EAB7-4F84-8204-945B1421E2D6}"/>
    <cellStyle name="Normal 9 2" xfId="9" xr:uid="{9E74B649-E1FD-4DB8-B617-3D6CAD9B9B05}"/>
    <cellStyle name="Normal_Hoja1" xfId="10" xr:uid="{A833F124-699F-4256-9E04-27236F8C86C2}"/>
    <cellStyle name="Porcentaje" xfId="5" builtinId="5"/>
    <cellStyle name="TableStyleLight1" xfId="4" xr:uid="{00000000-0005-0000-0000-000004000000}"/>
  </cellStyles>
  <dxfs count="0"/>
  <tableStyles count="0" defaultTableStyle="TableStyleMedium2" defaultPivotStyle="PivotStyleLight16"/>
  <colors>
    <mruColors>
      <color rgb="FFB30A2D"/>
      <color rgb="FFF5D90C"/>
      <color rgb="FF73B632"/>
      <color rgb="FFD9D9D9"/>
      <color rgb="FF1736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1</xdr:row>
      <xdr:rowOff>47625</xdr:rowOff>
    </xdr:from>
    <xdr:to>
      <xdr:col>2</xdr:col>
      <xdr:colOff>1285875</xdr:colOff>
      <xdr:row>6</xdr:row>
      <xdr:rowOff>28575</xdr:rowOff>
    </xdr:to>
    <xdr:pic>
      <xdr:nvPicPr>
        <xdr:cNvPr id="2" name="4 Imagen" descr="logo nuevo 2016.jpg">
          <a:extLst>
            <a:ext uri="{FF2B5EF4-FFF2-40B4-BE49-F238E27FC236}">
              <a16:creationId xmlns:a16="http://schemas.microsoft.com/office/drawing/2014/main" id="{078CD1BB-CAAF-4865-9053-53F323567A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238125"/>
          <a:ext cx="14478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68"/>
  <sheetViews>
    <sheetView tabSelected="1" zoomScale="70" zoomScaleNormal="70" workbookViewId="0">
      <selection activeCell="D17" sqref="D17"/>
    </sheetView>
  </sheetViews>
  <sheetFormatPr baseColWidth="10" defaultRowHeight="15"/>
  <cols>
    <col min="4" max="4" width="14.140625" customWidth="1"/>
    <col min="9" max="9" width="14.140625" customWidth="1"/>
    <col min="10" max="10" width="10.140625" customWidth="1"/>
    <col min="11" max="11" width="11.28515625" customWidth="1"/>
    <col min="12" max="12" width="12.140625" customWidth="1"/>
    <col min="13" max="13" width="15" customWidth="1"/>
    <col min="14" max="14" width="9" customWidth="1"/>
    <col min="15" max="15" width="9.42578125" customWidth="1"/>
    <col min="16" max="16" width="10.5703125" style="54" customWidth="1"/>
    <col min="17" max="17" width="9.7109375" customWidth="1"/>
    <col min="18" max="18" width="12.140625" customWidth="1"/>
  </cols>
  <sheetData>
    <row r="1" spans="2:18" ht="23.25" customHeight="1">
      <c r="B1" s="1"/>
      <c r="C1" s="1"/>
      <c r="D1" s="1"/>
      <c r="E1" s="1"/>
      <c r="F1" s="1"/>
      <c r="G1" s="1"/>
      <c r="H1" s="1"/>
      <c r="I1" s="1"/>
      <c r="J1" s="1"/>
      <c r="K1" s="1"/>
      <c r="L1" s="1"/>
      <c r="M1" s="1"/>
      <c r="N1" s="1"/>
      <c r="O1" s="1"/>
      <c r="P1" s="1"/>
      <c r="Q1" s="1"/>
      <c r="R1" s="1"/>
    </row>
    <row r="2" spans="2:18" ht="18" customHeight="1">
      <c r="B2" s="378" t="s">
        <v>187</v>
      </c>
      <c r="C2" s="378"/>
      <c r="D2" s="378"/>
      <c r="E2" s="378"/>
      <c r="F2" s="378"/>
      <c r="G2" s="378"/>
      <c r="H2" s="378"/>
      <c r="I2" s="378"/>
      <c r="J2" s="378"/>
      <c r="K2" s="378"/>
      <c r="L2" s="378"/>
      <c r="M2" s="378"/>
      <c r="N2" s="378"/>
      <c r="O2" s="378"/>
      <c r="P2" s="378"/>
      <c r="Q2" s="378"/>
      <c r="R2" s="378"/>
    </row>
    <row r="3" spans="2:18" ht="18">
      <c r="B3" s="100" t="s">
        <v>5</v>
      </c>
      <c r="D3" s="100"/>
      <c r="E3" s="100"/>
      <c r="F3" s="100"/>
      <c r="G3" s="100"/>
      <c r="H3" s="100"/>
      <c r="I3" s="100"/>
      <c r="J3" s="100"/>
      <c r="K3" s="100"/>
      <c r="L3" s="100"/>
      <c r="M3" s="100"/>
      <c r="N3" s="100"/>
      <c r="O3" s="100"/>
      <c r="P3" s="100"/>
      <c r="Q3" s="100"/>
      <c r="R3" s="100"/>
    </row>
    <row r="4" spans="2:18" ht="18">
      <c r="B4" s="99" t="s">
        <v>245</v>
      </c>
      <c r="D4" s="99"/>
      <c r="E4" s="99"/>
      <c r="F4" s="99"/>
      <c r="G4" s="99"/>
      <c r="H4" s="99"/>
      <c r="I4" s="99"/>
      <c r="J4" s="99"/>
      <c r="K4" s="99"/>
      <c r="L4" s="99"/>
      <c r="M4" s="99"/>
      <c r="N4" s="99"/>
      <c r="O4" s="99"/>
      <c r="P4" s="99"/>
      <c r="Q4" s="99"/>
      <c r="R4" s="99"/>
    </row>
    <row r="5" spans="2:18" ht="18.75" thickBot="1">
      <c r="B5" s="100" t="s">
        <v>205</v>
      </c>
      <c r="D5" s="100"/>
      <c r="E5" s="100"/>
      <c r="F5" s="100"/>
      <c r="G5" s="100"/>
      <c r="H5" s="100"/>
      <c r="I5" s="100"/>
      <c r="J5" s="100"/>
      <c r="K5" s="100"/>
      <c r="L5" s="100"/>
      <c r="M5" s="100"/>
      <c r="N5" s="100"/>
      <c r="O5" s="100"/>
      <c r="P5" s="100"/>
      <c r="Q5" s="100"/>
      <c r="R5" s="100"/>
    </row>
    <row r="6" spans="2:18" ht="66" customHeight="1" thickTop="1" thickBot="1">
      <c r="C6" s="379" t="s">
        <v>188</v>
      </c>
      <c r="D6" s="379"/>
      <c r="E6" s="379"/>
      <c r="F6" s="380"/>
      <c r="G6" s="389" t="s">
        <v>191</v>
      </c>
      <c r="H6" s="390"/>
      <c r="I6" s="391"/>
      <c r="J6" s="392" t="s">
        <v>193</v>
      </c>
      <c r="K6" s="393"/>
      <c r="L6" s="393"/>
      <c r="M6" s="394"/>
      <c r="N6" s="387" t="s">
        <v>196</v>
      </c>
      <c r="O6" s="388"/>
      <c r="P6" s="386"/>
      <c r="Q6" s="395" t="s">
        <v>197</v>
      </c>
      <c r="R6" s="395" t="s">
        <v>173</v>
      </c>
    </row>
    <row r="7" spans="2:18" ht="15.75" customHeight="1" thickTop="1">
      <c r="B7" s="398" t="s">
        <v>174</v>
      </c>
      <c r="C7" s="398" t="s">
        <v>189</v>
      </c>
      <c r="D7" s="398" t="s">
        <v>190</v>
      </c>
      <c r="E7" s="398" t="s">
        <v>175</v>
      </c>
      <c r="F7" s="398" t="s">
        <v>176</v>
      </c>
      <c r="G7" s="408" t="s">
        <v>192</v>
      </c>
      <c r="H7" s="398" t="s">
        <v>185</v>
      </c>
      <c r="I7" s="398" t="s">
        <v>6</v>
      </c>
      <c r="J7" s="381" t="s">
        <v>195</v>
      </c>
      <c r="K7" s="384" t="s">
        <v>2</v>
      </c>
      <c r="L7" s="398" t="s">
        <v>194</v>
      </c>
      <c r="M7" s="398" t="s">
        <v>1</v>
      </c>
      <c r="N7" s="101" t="s">
        <v>7</v>
      </c>
      <c r="O7" s="103"/>
      <c r="P7" s="104"/>
      <c r="Q7" s="396"/>
      <c r="R7" s="396"/>
    </row>
    <row r="8" spans="2:18" ht="38.25" customHeight="1" thickBot="1">
      <c r="B8" s="399"/>
      <c r="C8" s="399"/>
      <c r="D8" s="399"/>
      <c r="E8" s="399"/>
      <c r="F8" s="399"/>
      <c r="G8" s="409"/>
      <c r="H8" s="399"/>
      <c r="I8" s="399"/>
      <c r="J8" s="382"/>
      <c r="K8" s="385"/>
      <c r="L8" s="399"/>
      <c r="M8" s="399"/>
      <c r="N8" s="2"/>
      <c r="O8" s="103"/>
      <c r="P8" s="104"/>
      <c r="Q8" s="396"/>
      <c r="R8" s="396"/>
    </row>
    <row r="9" spans="2:18" ht="93" customHeight="1" thickTop="1" thickBot="1">
      <c r="B9" s="400"/>
      <c r="C9" s="400"/>
      <c r="D9" s="400"/>
      <c r="E9" s="400"/>
      <c r="F9" s="400"/>
      <c r="G9" s="410"/>
      <c r="H9" s="401"/>
      <c r="I9" s="401"/>
      <c r="J9" s="383"/>
      <c r="K9" s="386"/>
      <c r="L9" s="401"/>
      <c r="M9" s="401"/>
      <c r="N9" s="102" t="s">
        <v>160</v>
      </c>
      <c r="O9" s="106" t="s">
        <v>2</v>
      </c>
      <c r="P9" s="105" t="s">
        <v>0</v>
      </c>
      <c r="Q9" s="397"/>
      <c r="R9" s="397"/>
    </row>
    <row r="10" spans="2:18" ht="409.6" thickTop="1" thickBot="1">
      <c r="B10" s="3" t="s">
        <v>139</v>
      </c>
      <c r="C10" s="4" t="s">
        <v>8</v>
      </c>
      <c r="D10" s="5" t="s">
        <v>161</v>
      </c>
      <c r="E10" s="82" t="s">
        <v>162</v>
      </c>
      <c r="F10" s="82" t="s">
        <v>163</v>
      </c>
      <c r="G10" s="6" t="s">
        <v>178</v>
      </c>
      <c r="H10" s="322">
        <v>4.3499999999999996</v>
      </c>
      <c r="I10" s="8" t="s">
        <v>164</v>
      </c>
      <c r="J10" s="323" t="s">
        <v>632</v>
      </c>
      <c r="K10" s="8"/>
      <c r="L10" s="113" t="s">
        <v>203</v>
      </c>
      <c r="M10" s="322">
        <v>4.3499999999999996</v>
      </c>
      <c r="N10" s="323" t="s">
        <v>632</v>
      </c>
      <c r="O10" s="107"/>
      <c r="P10" s="113" t="s">
        <v>203</v>
      </c>
      <c r="Q10" s="324" t="s">
        <v>633</v>
      </c>
      <c r="R10" s="325" t="s">
        <v>634</v>
      </c>
    </row>
    <row r="11" spans="2:18" ht="271.5" thickTop="1" thickBot="1">
      <c r="B11" s="3" t="s">
        <v>140</v>
      </c>
      <c r="C11" s="4" t="s">
        <v>8</v>
      </c>
      <c r="D11" s="12" t="s">
        <v>9</v>
      </c>
      <c r="E11" s="10" t="s">
        <v>10</v>
      </c>
      <c r="F11" s="10" t="s">
        <v>11</v>
      </c>
      <c r="G11" s="59" t="s">
        <v>7</v>
      </c>
      <c r="H11" s="120" t="s">
        <v>233</v>
      </c>
      <c r="I11" s="9"/>
      <c r="J11" s="9"/>
      <c r="K11" s="76"/>
      <c r="L11" s="75"/>
      <c r="M11" s="9"/>
      <c r="N11" s="13"/>
      <c r="O11" s="13"/>
      <c r="P11" s="86"/>
      <c r="Q11" s="14"/>
      <c r="R11" s="14"/>
    </row>
    <row r="12" spans="2:18" ht="409.6" thickTop="1" thickBot="1">
      <c r="B12" s="3" t="s">
        <v>140</v>
      </c>
      <c r="C12" s="11" t="s">
        <v>13</v>
      </c>
      <c r="D12" s="15" t="s">
        <v>14</v>
      </c>
      <c r="E12" s="8" t="s">
        <v>15</v>
      </c>
      <c r="F12" s="8" t="s">
        <v>167</v>
      </c>
      <c r="G12" s="26">
        <v>0.15</v>
      </c>
      <c r="H12" s="331" t="s">
        <v>637</v>
      </c>
      <c r="I12" s="8" t="s">
        <v>638</v>
      </c>
      <c r="J12" s="8" t="s">
        <v>638</v>
      </c>
      <c r="K12" s="332">
        <v>0.15</v>
      </c>
      <c r="L12" s="135" t="s">
        <v>199</v>
      </c>
      <c r="M12" s="334">
        <v>0</v>
      </c>
      <c r="N12" s="335">
        <v>0.15</v>
      </c>
      <c r="O12" s="50">
        <v>1</v>
      </c>
      <c r="P12" s="135" t="s">
        <v>199</v>
      </c>
      <c r="Q12" s="336" t="s">
        <v>639</v>
      </c>
      <c r="R12" s="88" t="s">
        <v>640</v>
      </c>
    </row>
    <row r="13" spans="2:18" ht="409.6" thickTop="1" thickBot="1">
      <c r="B13" s="3" t="s">
        <v>140</v>
      </c>
      <c r="C13" s="11" t="s">
        <v>13</v>
      </c>
      <c r="D13" s="17" t="s">
        <v>17</v>
      </c>
      <c r="E13" s="8" t="s">
        <v>18</v>
      </c>
      <c r="F13" s="8" t="s">
        <v>168</v>
      </c>
      <c r="G13" s="60" t="s">
        <v>179</v>
      </c>
      <c r="H13" s="18" t="s">
        <v>641</v>
      </c>
      <c r="I13" s="8" t="s">
        <v>638</v>
      </c>
      <c r="J13" s="332" t="s">
        <v>642</v>
      </c>
      <c r="K13" s="333">
        <v>1.1000000000000001</v>
      </c>
      <c r="L13" s="135" t="s">
        <v>199</v>
      </c>
      <c r="M13" s="337">
        <v>3056.7</v>
      </c>
      <c r="N13" s="338" t="s">
        <v>642</v>
      </c>
      <c r="O13" s="25">
        <v>1.1000000000000001</v>
      </c>
      <c r="P13" s="135" t="s">
        <v>199</v>
      </c>
      <c r="Q13" s="339" t="s">
        <v>639</v>
      </c>
      <c r="R13" s="340" t="s">
        <v>643</v>
      </c>
    </row>
    <row r="14" spans="2:18" ht="409.6" thickTop="1" thickBot="1">
      <c r="B14" s="3" t="s">
        <v>140</v>
      </c>
      <c r="C14" s="11" t="s">
        <v>13</v>
      </c>
      <c r="D14" s="17" t="s">
        <v>20</v>
      </c>
      <c r="E14" s="8" t="s">
        <v>21</v>
      </c>
      <c r="F14" s="8" t="s">
        <v>22</v>
      </c>
      <c r="G14" s="7">
        <v>30</v>
      </c>
      <c r="H14" s="341" t="s">
        <v>644</v>
      </c>
      <c r="I14" s="8" t="s">
        <v>638</v>
      </c>
      <c r="J14" s="339">
        <v>17</v>
      </c>
      <c r="K14" s="342">
        <v>1.43</v>
      </c>
      <c r="L14" s="135" t="s">
        <v>199</v>
      </c>
      <c r="M14" s="337">
        <v>870.5</v>
      </c>
      <c r="N14" s="343">
        <v>17</v>
      </c>
      <c r="O14" s="344">
        <v>1.43</v>
      </c>
      <c r="P14" s="135" t="s">
        <v>199</v>
      </c>
      <c r="Q14" s="339" t="s">
        <v>639</v>
      </c>
      <c r="R14" s="340" t="s">
        <v>645</v>
      </c>
    </row>
    <row r="15" spans="2:18" ht="409.6" thickTop="1" thickBot="1">
      <c r="B15" s="3" t="s">
        <v>140</v>
      </c>
      <c r="C15" s="11" t="s">
        <v>13</v>
      </c>
      <c r="D15" s="17" t="s">
        <v>23</v>
      </c>
      <c r="E15" s="8">
        <v>0</v>
      </c>
      <c r="F15" s="8" t="s">
        <v>24</v>
      </c>
      <c r="G15" s="50">
        <v>0.1</v>
      </c>
      <c r="H15" s="18" t="s">
        <v>646</v>
      </c>
      <c r="I15" s="8" t="s">
        <v>638</v>
      </c>
      <c r="J15" s="345" t="s">
        <v>647</v>
      </c>
      <c r="K15" s="346">
        <v>1.2629999999999999</v>
      </c>
      <c r="L15" s="135" t="s">
        <v>199</v>
      </c>
      <c r="M15" s="337">
        <v>583.9</v>
      </c>
      <c r="N15" s="25" t="s">
        <v>647</v>
      </c>
      <c r="O15" s="347">
        <v>1.2629999999999999</v>
      </c>
      <c r="P15" s="135" t="s">
        <v>199</v>
      </c>
      <c r="Q15" s="339" t="s">
        <v>639</v>
      </c>
      <c r="R15" s="144" t="s">
        <v>648</v>
      </c>
    </row>
    <row r="16" spans="2:18" ht="409.6" thickTop="1" thickBot="1">
      <c r="B16" s="3" t="s">
        <v>140</v>
      </c>
      <c r="C16" s="11" t="s">
        <v>13</v>
      </c>
      <c r="D16" s="17" t="s">
        <v>25</v>
      </c>
      <c r="E16" s="8">
        <v>0</v>
      </c>
      <c r="F16" s="8" t="s">
        <v>26</v>
      </c>
      <c r="G16" s="50">
        <v>0.1</v>
      </c>
      <c r="H16" s="337" t="s">
        <v>646</v>
      </c>
      <c r="I16" s="8" t="s">
        <v>638</v>
      </c>
      <c r="J16" s="347">
        <v>0.105</v>
      </c>
      <c r="K16" s="344">
        <v>1.05</v>
      </c>
      <c r="L16" s="135" t="s">
        <v>199</v>
      </c>
      <c r="M16" s="337">
        <v>583.9</v>
      </c>
      <c r="N16" s="347">
        <v>0.105</v>
      </c>
      <c r="O16" s="25">
        <v>1.05</v>
      </c>
      <c r="P16" s="135" t="s">
        <v>199</v>
      </c>
      <c r="Q16" s="348" t="s">
        <v>639</v>
      </c>
      <c r="R16" s="349" t="s">
        <v>649</v>
      </c>
    </row>
    <row r="17" spans="2:18" ht="409.6" thickTop="1" thickBot="1">
      <c r="B17" s="61" t="s">
        <v>140</v>
      </c>
      <c r="C17" s="83" t="s">
        <v>13</v>
      </c>
      <c r="D17" s="84" t="s">
        <v>223</v>
      </c>
      <c r="E17" s="62">
        <v>0</v>
      </c>
      <c r="F17" s="62" t="s">
        <v>169</v>
      </c>
      <c r="G17" s="85">
        <v>0.45</v>
      </c>
      <c r="H17" s="350" t="s">
        <v>650</v>
      </c>
      <c r="I17" s="62" t="s">
        <v>638</v>
      </c>
      <c r="J17" s="351">
        <v>0.02</v>
      </c>
      <c r="K17" s="352">
        <f>J17/G17</f>
        <v>4.4444444444444446E-2</v>
      </c>
      <c r="L17" s="113" t="s">
        <v>203</v>
      </c>
      <c r="M17" s="353">
        <v>0.5</v>
      </c>
      <c r="N17" s="351">
        <v>0.02</v>
      </c>
      <c r="O17" s="354">
        <v>4.3999999999999997E-2</v>
      </c>
      <c r="P17" s="113" t="s">
        <v>203</v>
      </c>
      <c r="Q17" s="355" t="s">
        <v>639</v>
      </c>
      <c r="R17" s="356" t="s">
        <v>651</v>
      </c>
    </row>
    <row r="18" spans="2:18" ht="166.5" thickTop="1" thickBot="1">
      <c r="B18" s="3" t="s">
        <v>140</v>
      </c>
      <c r="C18" s="8" t="s">
        <v>27</v>
      </c>
      <c r="D18" s="17" t="s">
        <v>28</v>
      </c>
      <c r="E18" s="8" t="s">
        <v>29</v>
      </c>
      <c r="F18" s="8" t="s">
        <v>30</v>
      </c>
      <c r="G18" s="121" t="s">
        <v>224</v>
      </c>
      <c r="H18" s="21" t="s">
        <v>7</v>
      </c>
      <c r="I18" s="19" t="s">
        <v>7</v>
      </c>
      <c r="J18" s="22" t="s">
        <v>7</v>
      </c>
      <c r="K18" s="22"/>
      <c r="L18" s="56"/>
      <c r="M18" s="21"/>
      <c r="N18" s="23"/>
      <c r="O18" s="24"/>
      <c r="P18" s="88"/>
      <c r="Q18" s="16"/>
      <c r="R18" s="16"/>
    </row>
    <row r="19" spans="2:18" ht="409.6" thickTop="1" thickBot="1">
      <c r="B19" s="3"/>
      <c r="C19" s="8"/>
      <c r="D19" s="17" t="s">
        <v>208</v>
      </c>
      <c r="E19" s="8"/>
      <c r="F19" s="8" t="s">
        <v>206</v>
      </c>
      <c r="G19" s="7" t="s">
        <v>207</v>
      </c>
      <c r="H19" s="21" t="s">
        <v>652</v>
      </c>
      <c r="I19" s="19" t="s">
        <v>653</v>
      </c>
      <c r="J19" s="22">
        <v>29</v>
      </c>
      <c r="K19" s="28">
        <v>1</v>
      </c>
      <c r="L19" s="135" t="s">
        <v>199</v>
      </c>
      <c r="M19" s="357">
        <v>4508</v>
      </c>
      <c r="N19" s="23">
        <v>29</v>
      </c>
      <c r="O19" s="25">
        <v>1</v>
      </c>
      <c r="P19" s="135" t="s">
        <v>199</v>
      </c>
      <c r="Q19" s="339" t="s">
        <v>654</v>
      </c>
      <c r="R19" s="88" t="s">
        <v>655</v>
      </c>
    </row>
    <row r="20" spans="2:18" ht="409.6" thickTop="1" thickBot="1">
      <c r="B20" s="3" t="s">
        <v>19</v>
      </c>
      <c r="C20" s="8" t="s">
        <v>31</v>
      </c>
      <c r="D20" s="17" t="s">
        <v>32</v>
      </c>
      <c r="E20" s="8" t="s">
        <v>33</v>
      </c>
      <c r="F20" s="8" t="s">
        <v>34</v>
      </c>
      <c r="G20" s="50">
        <v>0.4</v>
      </c>
      <c r="H20" s="357" t="s">
        <v>656</v>
      </c>
      <c r="I20" s="19" t="s">
        <v>653</v>
      </c>
      <c r="J20" s="358">
        <v>0</v>
      </c>
      <c r="K20" s="27">
        <f>J20/G20</f>
        <v>0</v>
      </c>
      <c r="L20" s="113" t="s">
        <v>203</v>
      </c>
      <c r="M20" s="359">
        <v>5598.3</v>
      </c>
      <c r="N20" s="25">
        <v>0</v>
      </c>
      <c r="O20" s="25">
        <v>0</v>
      </c>
      <c r="P20" s="113" t="s">
        <v>203</v>
      </c>
      <c r="Q20" s="339" t="s">
        <v>639</v>
      </c>
      <c r="R20" s="88" t="s">
        <v>657</v>
      </c>
    </row>
    <row r="21" spans="2:18" ht="121.5" thickTop="1" thickBot="1">
      <c r="B21" s="3" t="s">
        <v>35</v>
      </c>
      <c r="C21" s="8" t="s">
        <v>36</v>
      </c>
      <c r="D21" s="17" t="s">
        <v>37</v>
      </c>
      <c r="E21" s="8" t="s">
        <v>38</v>
      </c>
      <c r="F21" s="8" t="s">
        <v>39</v>
      </c>
      <c r="G21" s="122" t="s">
        <v>234</v>
      </c>
      <c r="H21" s="21"/>
      <c r="I21" s="19"/>
      <c r="J21" s="22"/>
      <c r="K21" s="22"/>
      <c r="L21" s="77"/>
      <c r="M21" s="19"/>
      <c r="N21" s="27"/>
      <c r="O21" s="28"/>
      <c r="P21" s="89"/>
      <c r="Q21" s="20"/>
      <c r="R21" s="20"/>
    </row>
    <row r="22" spans="2:18" ht="171" customHeight="1" thickTop="1" thickBot="1">
      <c r="B22" s="3" t="s">
        <v>40</v>
      </c>
      <c r="C22" s="29" t="s">
        <v>36</v>
      </c>
      <c r="D22" s="29" t="s">
        <v>41</v>
      </c>
      <c r="E22" s="8" t="s">
        <v>42</v>
      </c>
      <c r="F22" s="8" t="s">
        <v>43</v>
      </c>
      <c r="G22" s="7">
        <v>130</v>
      </c>
      <c r="H22" s="30">
        <v>328</v>
      </c>
      <c r="I22" s="31" t="s">
        <v>535</v>
      </c>
      <c r="J22" s="31">
        <v>124</v>
      </c>
      <c r="K22" s="280">
        <v>0.95</v>
      </c>
      <c r="L22" s="135" t="s">
        <v>199</v>
      </c>
      <c r="M22" s="31">
        <v>100.3</v>
      </c>
      <c r="N22" s="8">
        <v>124</v>
      </c>
      <c r="O22" s="281">
        <f>SUM(N22/G22)</f>
        <v>0.9538461538461539</v>
      </c>
      <c r="P22" s="135" t="s">
        <v>199</v>
      </c>
      <c r="Q22" s="282" t="s">
        <v>536</v>
      </c>
      <c r="R22" s="283" t="s">
        <v>537</v>
      </c>
    </row>
    <row r="23" spans="2:18" ht="251.25" customHeight="1" thickTop="1" thickBot="1">
      <c r="B23" s="3" t="s">
        <v>44</v>
      </c>
      <c r="C23" s="8" t="s">
        <v>36</v>
      </c>
      <c r="D23" s="17" t="s">
        <v>45</v>
      </c>
      <c r="E23" s="8">
        <v>0</v>
      </c>
      <c r="F23" s="8" t="s">
        <v>46</v>
      </c>
      <c r="G23" s="123" t="s">
        <v>235</v>
      </c>
      <c r="H23" s="32"/>
      <c r="I23" s="33"/>
      <c r="J23" s="32"/>
      <c r="K23" s="32"/>
      <c r="L23" s="77"/>
      <c r="M23" s="32"/>
      <c r="N23" s="34"/>
      <c r="O23" s="35"/>
      <c r="P23" s="90"/>
      <c r="Q23" s="20"/>
      <c r="R23" s="20"/>
    </row>
    <row r="24" spans="2:18" ht="251.25" customHeight="1" thickTop="1" thickBot="1">
      <c r="B24" s="3" t="s">
        <v>47</v>
      </c>
      <c r="C24" s="8" t="s">
        <v>48</v>
      </c>
      <c r="D24" s="15" t="s">
        <v>49</v>
      </c>
      <c r="E24" s="15" t="s">
        <v>50</v>
      </c>
      <c r="F24" s="8" t="s">
        <v>51</v>
      </c>
      <c r="G24" s="121" t="s">
        <v>236</v>
      </c>
      <c r="H24" s="21" t="s">
        <v>7</v>
      </c>
      <c r="I24" s="19" t="s">
        <v>7</v>
      </c>
      <c r="J24" s="22"/>
      <c r="K24" s="22"/>
      <c r="L24" s="77"/>
      <c r="M24" s="21"/>
      <c r="N24" s="23"/>
      <c r="O24" s="25"/>
      <c r="P24" s="87"/>
      <c r="Q24" s="16"/>
      <c r="R24" s="16"/>
    </row>
    <row r="25" spans="2:18" ht="278.25" customHeight="1" thickTop="1" thickBot="1">
      <c r="B25" s="3" t="s">
        <v>12</v>
      </c>
      <c r="C25" s="29" t="s">
        <v>48</v>
      </c>
      <c r="D25" s="29" t="s">
        <v>52</v>
      </c>
      <c r="E25" s="8" t="s">
        <v>53</v>
      </c>
      <c r="F25" s="8" t="s">
        <v>170</v>
      </c>
      <c r="G25" s="7">
        <v>20</v>
      </c>
      <c r="H25" s="359" t="s">
        <v>658</v>
      </c>
      <c r="I25" s="19" t="s">
        <v>653</v>
      </c>
      <c r="J25" s="25">
        <v>0.13</v>
      </c>
      <c r="K25" s="25">
        <v>0.65</v>
      </c>
      <c r="L25" s="111" t="s">
        <v>201</v>
      </c>
      <c r="M25" s="359">
        <v>38.700000000000003</v>
      </c>
      <c r="N25" s="25">
        <v>0.13</v>
      </c>
      <c r="O25" s="25">
        <v>0.65</v>
      </c>
      <c r="P25" s="111" t="s">
        <v>201</v>
      </c>
      <c r="Q25" s="339" t="s">
        <v>639</v>
      </c>
      <c r="R25" s="88" t="s">
        <v>659</v>
      </c>
    </row>
    <row r="26" spans="2:18" ht="63.75" customHeight="1" thickTop="1" thickBot="1">
      <c r="B26" s="61" t="s">
        <v>141</v>
      </c>
      <c r="C26" s="63"/>
      <c r="D26" s="98" t="s">
        <v>186</v>
      </c>
      <c r="E26" s="62" t="s">
        <v>141</v>
      </c>
      <c r="F26" s="62">
        <v>12</v>
      </c>
      <c r="G26" s="64">
        <v>12</v>
      </c>
      <c r="H26" s="65" t="s">
        <v>252</v>
      </c>
      <c r="I26" s="360" t="s">
        <v>252</v>
      </c>
      <c r="J26" s="66">
        <v>3</v>
      </c>
      <c r="K26" s="66">
        <v>25</v>
      </c>
      <c r="L26" s="113" t="s">
        <v>203</v>
      </c>
      <c r="M26" s="65" t="s">
        <v>252</v>
      </c>
      <c r="N26" s="66">
        <v>3</v>
      </c>
      <c r="O26" s="67">
        <v>0.25</v>
      </c>
      <c r="P26" s="113" t="s">
        <v>203</v>
      </c>
      <c r="Q26" s="62" t="s">
        <v>639</v>
      </c>
      <c r="R26" s="84" t="s">
        <v>660</v>
      </c>
    </row>
    <row r="27" spans="2:18" ht="63.75" customHeight="1" thickTop="1" thickBot="1">
      <c r="B27" s="61" t="s">
        <v>142</v>
      </c>
      <c r="C27" s="63"/>
      <c r="D27" s="98" t="s">
        <v>186</v>
      </c>
      <c r="E27" s="62" t="s">
        <v>225</v>
      </c>
      <c r="F27" s="62">
        <v>2</v>
      </c>
      <c r="G27" s="64">
        <v>2</v>
      </c>
      <c r="H27" s="65" t="s">
        <v>252</v>
      </c>
      <c r="I27" s="360" t="s">
        <v>252</v>
      </c>
      <c r="J27" s="66">
        <v>3</v>
      </c>
      <c r="K27" s="66">
        <v>150</v>
      </c>
      <c r="L27" s="135" t="s">
        <v>199</v>
      </c>
      <c r="M27" s="65" t="s">
        <v>252</v>
      </c>
      <c r="N27" s="66">
        <v>3</v>
      </c>
      <c r="O27" s="67">
        <v>1.5</v>
      </c>
      <c r="P27" s="135" t="s">
        <v>199</v>
      </c>
      <c r="Q27" s="62" t="s">
        <v>639</v>
      </c>
      <c r="R27" s="84" t="s">
        <v>661</v>
      </c>
    </row>
    <row r="28" spans="2:18" ht="68.25" customHeight="1" thickTop="1" thickBot="1">
      <c r="B28" s="61" t="s">
        <v>143</v>
      </c>
      <c r="C28" s="63"/>
      <c r="D28" s="98" t="s">
        <v>186</v>
      </c>
      <c r="E28" s="62" t="s">
        <v>226</v>
      </c>
      <c r="F28" s="62">
        <v>1</v>
      </c>
      <c r="G28" s="64">
        <v>1</v>
      </c>
      <c r="H28" s="65" t="s">
        <v>252</v>
      </c>
      <c r="I28" s="360" t="s">
        <v>252</v>
      </c>
      <c r="J28" s="66">
        <v>2</v>
      </c>
      <c r="K28" s="68">
        <v>200</v>
      </c>
      <c r="L28" s="135" t="s">
        <v>199</v>
      </c>
      <c r="M28" s="65" t="s">
        <v>252</v>
      </c>
      <c r="N28" s="66">
        <v>2</v>
      </c>
      <c r="O28" s="67">
        <v>2</v>
      </c>
      <c r="P28" s="135" t="s">
        <v>199</v>
      </c>
      <c r="Q28" s="62" t="s">
        <v>639</v>
      </c>
      <c r="R28" s="84" t="s">
        <v>662</v>
      </c>
    </row>
    <row r="29" spans="2:18" ht="68.25" customHeight="1" thickTop="1" thickBot="1">
      <c r="B29" s="61" t="s">
        <v>144</v>
      </c>
      <c r="C29" s="63"/>
      <c r="D29" s="98" t="s">
        <v>186</v>
      </c>
      <c r="E29" s="62" t="s">
        <v>227</v>
      </c>
      <c r="F29" s="62">
        <v>3</v>
      </c>
      <c r="G29" s="64">
        <v>3</v>
      </c>
      <c r="H29" s="65" t="s">
        <v>252</v>
      </c>
      <c r="I29" s="360" t="s">
        <v>252</v>
      </c>
      <c r="J29" s="66">
        <v>1</v>
      </c>
      <c r="K29" s="66">
        <v>33.33</v>
      </c>
      <c r="L29" s="113" t="s">
        <v>203</v>
      </c>
      <c r="M29" s="361" t="s">
        <v>252</v>
      </c>
      <c r="N29" s="66">
        <v>1</v>
      </c>
      <c r="O29" s="67">
        <v>0.33</v>
      </c>
      <c r="P29" s="113" t="s">
        <v>203</v>
      </c>
      <c r="Q29" s="62" t="s">
        <v>639</v>
      </c>
      <c r="R29" s="84" t="s">
        <v>663</v>
      </c>
    </row>
    <row r="30" spans="2:18" ht="54.75" customHeight="1" thickTop="1" thickBot="1">
      <c r="B30" s="61" t="s">
        <v>145</v>
      </c>
      <c r="C30" s="63"/>
      <c r="D30" s="98" t="s">
        <v>186</v>
      </c>
      <c r="E30" s="62" t="s">
        <v>228</v>
      </c>
      <c r="F30" s="62">
        <v>1</v>
      </c>
      <c r="G30" s="64">
        <v>1</v>
      </c>
      <c r="H30" s="65" t="s">
        <v>252</v>
      </c>
      <c r="I30" s="360" t="s">
        <v>252</v>
      </c>
      <c r="J30" s="66">
        <v>2</v>
      </c>
      <c r="K30" s="66">
        <v>200</v>
      </c>
      <c r="L30" s="135" t="s">
        <v>199</v>
      </c>
      <c r="M30" s="65" t="s">
        <v>252</v>
      </c>
      <c r="N30" s="66">
        <v>2</v>
      </c>
      <c r="O30" s="67">
        <v>2</v>
      </c>
      <c r="P30" s="135" t="s">
        <v>199</v>
      </c>
      <c r="Q30" s="62" t="s">
        <v>639</v>
      </c>
      <c r="R30" s="84" t="s">
        <v>664</v>
      </c>
    </row>
    <row r="31" spans="2:18" ht="65.25" customHeight="1" thickTop="1" thickBot="1">
      <c r="B31" s="61" t="s">
        <v>146</v>
      </c>
      <c r="C31" s="63"/>
      <c r="D31" s="98" t="s">
        <v>186</v>
      </c>
      <c r="E31" s="62" t="s">
        <v>229</v>
      </c>
      <c r="F31" s="62">
        <v>1</v>
      </c>
      <c r="G31" s="64">
        <v>1</v>
      </c>
      <c r="H31" s="65" t="s">
        <v>252</v>
      </c>
      <c r="I31" s="360" t="s">
        <v>252</v>
      </c>
      <c r="J31" s="66">
        <v>2</v>
      </c>
      <c r="K31" s="66">
        <v>200</v>
      </c>
      <c r="L31" s="135" t="s">
        <v>199</v>
      </c>
      <c r="M31" s="65" t="s">
        <v>252</v>
      </c>
      <c r="N31" s="66">
        <v>2</v>
      </c>
      <c r="O31" s="67">
        <v>2</v>
      </c>
      <c r="P31" s="135" t="s">
        <v>199</v>
      </c>
      <c r="Q31" s="62" t="s">
        <v>639</v>
      </c>
      <c r="R31" s="84" t="s">
        <v>665</v>
      </c>
    </row>
    <row r="32" spans="2:18" ht="285" customHeight="1" thickTop="1" thickBot="1">
      <c r="B32" s="3" t="s">
        <v>12</v>
      </c>
      <c r="C32" s="8" t="s">
        <v>48</v>
      </c>
      <c r="D32" s="17" t="s">
        <v>54</v>
      </c>
      <c r="E32" s="36" t="s">
        <v>55</v>
      </c>
      <c r="F32" s="37" t="s">
        <v>56</v>
      </c>
      <c r="G32" s="121" t="s">
        <v>237</v>
      </c>
      <c r="H32" s="362" t="s">
        <v>666</v>
      </c>
      <c r="I32" s="19" t="s">
        <v>653</v>
      </c>
      <c r="J32" s="22" t="s">
        <v>7</v>
      </c>
      <c r="K32" s="19"/>
      <c r="L32" s="77"/>
      <c r="M32" s="23"/>
      <c r="N32" s="23"/>
      <c r="O32" s="25"/>
      <c r="P32" s="91"/>
      <c r="Q32" s="39"/>
      <c r="R32" s="39"/>
    </row>
    <row r="33" spans="2:18" ht="252" customHeight="1" thickTop="1" thickBot="1">
      <c r="B33" s="3" t="s">
        <v>35</v>
      </c>
      <c r="C33" s="8" t="s">
        <v>48</v>
      </c>
      <c r="D33" s="17" t="s">
        <v>57</v>
      </c>
      <c r="E33" s="8" t="s">
        <v>58</v>
      </c>
      <c r="F33" s="8" t="s">
        <v>59</v>
      </c>
      <c r="G33" s="123" t="s">
        <v>238</v>
      </c>
      <c r="H33" s="40"/>
      <c r="I33" s="38"/>
      <c r="J33" s="22"/>
      <c r="K33" s="19"/>
      <c r="L33" s="77"/>
      <c r="M33" s="23"/>
      <c r="N33" s="23"/>
      <c r="O33" s="23"/>
      <c r="P33" s="92"/>
      <c r="Q33" s="20"/>
      <c r="R33" s="20"/>
    </row>
    <row r="34" spans="2:18" ht="271.5" thickTop="1" thickBot="1">
      <c r="B34" s="3" t="s">
        <v>60</v>
      </c>
      <c r="C34" s="8" t="s">
        <v>48</v>
      </c>
      <c r="D34" s="17" t="s">
        <v>61</v>
      </c>
      <c r="E34" s="8" t="s">
        <v>62</v>
      </c>
      <c r="F34" s="8" t="s">
        <v>63</v>
      </c>
      <c r="G34" s="26">
        <v>0.1</v>
      </c>
      <c r="H34" s="127">
        <v>4793468603.6400003</v>
      </c>
      <c r="I34" s="41" t="s">
        <v>246</v>
      </c>
      <c r="J34" s="128">
        <v>0.19400000000000001</v>
      </c>
      <c r="K34" s="28">
        <v>1.94</v>
      </c>
      <c r="L34" s="135" t="s">
        <v>199</v>
      </c>
      <c r="M34" s="127">
        <v>3792815680.8899999</v>
      </c>
      <c r="N34" s="129">
        <v>0.19400000000000001</v>
      </c>
      <c r="O34" s="130">
        <f>19.4%/10%</f>
        <v>1.9399999999999997</v>
      </c>
      <c r="P34" s="135" t="s">
        <v>199</v>
      </c>
      <c r="Q34" s="279" t="s">
        <v>247</v>
      </c>
      <c r="R34" s="279" t="s">
        <v>248</v>
      </c>
    </row>
    <row r="35" spans="2:18" ht="189.75" customHeight="1" thickTop="1" thickBot="1">
      <c r="B35" s="3" t="s">
        <v>60</v>
      </c>
      <c r="C35" s="8" t="s">
        <v>48</v>
      </c>
      <c r="D35" s="17" t="s">
        <v>64</v>
      </c>
      <c r="E35" s="8" t="s">
        <v>65</v>
      </c>
      <c r="F35" s="8" t="s">
        <v>66</v>
      </c>
      <c r="G35" s="50">
        <v>1</v>
      </c>
      <c r="H35" s="127">
        <v>2291440547.73</v>
      </c>
      <c r="I35" s="132" t="s">
        <v>249</v>
      </c>
      <c r="J35" s="129">
        <v>1</v>
      </c>
      <c r="K35" s="129">
        <f>144853/200526</f>
        <v>0.72236517957771063</v>
      </c>
      <c r="L35" s="111" t="s">
        <v>201</v>
      </c>
      <c r="M35" s="127">
        <v>2017064222.4100001</v>
      </c>
      <c r="N35" s="133">
        <v>1</v>
      </c>
      <c r="O35" s="129">
        <f>681477/(137682+205534+206922+200526)</f>
        <v>0.90783226583398169</v>
      </c>
      <c r="P35" s="135" t="s">
        <v>199</v>
      </c>
      <c r="Q35" s="134" t="s">
        <v>250</v>
      </c>
      <c r="R35" s="131" t="s">
        <v>248</v>
      </c>
    </row>
    <row r="36" spans="2:18" ht="196.5" thickTop="1" thickBot="1">
      <c r="B36" s="3" t="s">
        <v>67</v>
      </c>
      <c r="C36" s="8" t="s">
        <v>68</v>
      </c>
      <c r="D36" s="17" t="s">
        <v>69</v>
      </c>
      <c r="E36" s="8" t="s">
        <v>70</v>
      </c>
      <c r="F36" s="8" t="s">
        <v>71</v>
      </c>
      <c r="G36" s="124" t="s">
        <v>239</v>
      </c>
      <c r="H36" s="152" t="s">
        <v>268</v>
      </c>
      <c r="I36" s="33" t="s">
        <v>269</v>
      </c>
      <c r="J36" s="43"/>
      <c r="K36" s="43"/>
      <c r="L36" s="135" t="s">
        <v>199</v>
      </c>
      <c r="M36" s="143">
        <v>16309.485953225598</v>
      </c>
      <c r="N36" s="32"/>
      <c r="O36" s="35"/>
      <c r="P36" s="135" t="s">
        <v>199</v>
      </c>
      <c r="Q36" s="20" t="s">
        <v>259</v>
      </c>
      <c r="R36" s="144" t="s">
        <v>260</v>
      </c>
    </row>
    <row r="37" spans="2:18" ht="151.5" thickTop="1" thickBot="1">
      <c r="B37" s="3" t="s">
        <v>44</v>
      </c>
      <c r="C37" s="8" t="s">
        <v>68</v>
      </c>
      <c r="D37" s="17" t="s">
        <v>72</v>
      </c>
      <c r="E37" s="8" t="s">
        <v>73</v>
      </c>
      <c r="F37" s="8" t="s">
        <v>74</v>
      </c>
      <c r="G37" s="60">
        <v>18000</v>
      </c>
      <c r="H37" s="152" t="s">
        <v>270</v>
      </c>
      <c r="I37" s="33" t="s">
        <v>269</v>
      </c>
      <c r="J37" s="145">
        <v>9377</v>
      </c>
      <c r="K37" s="146">
        <f>J37/G37</f>
        <v>0.52094444444444443</v>
      </c>
      <c r="L37" s="111" t="s">
        <v>201</v>
      </c>
      <c r="M37" s="143">
        <v>5221.5308105000004</v>
      </c>
      <c r="N37" s="145">
        <v>9377</v>
      </c>
      <c r="O37" s="146">
        <f>N37/G37</f>
        <v>0.52094444444444443</v>
      </c>
      <c r="P37" s="111" t="s">
        <v>201</v>
      </c>
      <c r="Q37" s="20" t="s">
        <v>259</v>
      </c>
      <c r="R37" s="20" t="s">
        <v>261</v>
      </c>
    </row>
    <row r="38" spans="2:18" ht="376.5" thickTop="1" thickBot="1">
      <c r="B38" s="3" t="s">
        <v>44</v>
      </c>
      <c r="C38" s="8" t="s">
        <v>68</v>
      </c>
      <c r="D38" s="17" t="s">
        <v>75</v>
      </c>
      <c r="E38" s="8" t="s">
        <v>76</v>
      </c>
      <c r="F38" s="45" t="s">
        <v>77</v>
      </c>
      <c r="G38" s="50">
        <v>0.06</v>
      </c>
      <c r="H38" s="44" t="s">
        <v>271</v>
      </c>
      <c r="I38" s="33" t="s">
        <v>269</v>
      </c>
      <c r="J38" s="43">
        <v>8.8999999999999996E-2</v>
      </c>
      <c r="K38" s="43">
        <f>8.9/6</f>
        <v>1.4833333333333334</v>
      </c>
      <c r="L38" s="135" t="s">
        <v>199</v>
      </c>
      <c r="M38" s="44">
        <v>23100.693689962602</v>
      </c>
      <c r="N38" s="32">
        <v>8.9</v>
      </c>
      <c r="O38" s="43">
        <f>8.9/6</f>
        <v>1.4833333333333334</v>
      </c>
      <c r="P38" s="135" t="s">
        <v>199</v>
      </c>
      <c r="Q38" s="20" t="s">
        <v>259</v>
      </c>
      <c r="R38" s="20" t="s">
        <v>262</v>
      </c>
    </row>
    <row r="39" spans="2:18" ht="279" customHeight="1" thickTop="1" thickBot="1">
      <c r="B39" s="3" t="s">
        <v>44</v>
      </c>
      <c r="C39" s="8" t="s">
        <v>68</v>
      </c>
      <c r="D39" s="17" t="s">
        <v>78</v>
      </c>
      <c r="E39" s="8">
        <v>0</v>
      </c>
      <c r="F39" s="8" t="s">
        <v>79</v>
      </c>
      <c r="G39" s="121" t="s">
        <v>240</v>
      </c>
      <c r="H39" s="73" t="s">
        <v>272</v>
      </c>
      <c r="I39" s="33" t="s">
        <v>269</v>
      </c>
      <c r="J39" s="55"/>
      <c r="K39" s="55"/>
      <c r="L39" s="135" t="s">
        <v>199</v>
      </c>
      <c r="M39" s="143">
        <v>2015.0458772618999</v>
      </c>
      <c r="N39" s="73"/>
      <c r="O39" s="79"/>
      <c r="P39" s="135" t="s">
        <v>199</v>
      </c>
      <c r="Q39" s="20" t="s">
        <v>259</v>
      </c>
      <c r="R39" s="20"/>
    </row>
    <row r="40" spans="2:18" ht="409.6" thickTop="1" thickBot="1">
      <c r="B40" s="3" t="s">
        <v>80</v>
      </c>
      <c r="C40" s="8" t="s">
        <v>81</v>
      </c>
      <c r="D40" s="17" t="s">
        <v>82</v>
      </c>
      <c r="E40" s="8" t="s">
        <v>83</v>
      </c>
      <c r="F40" s="8" t="s">
        <v>84</v>
      </c>
      <c r="G40" s="7">
        <v>186</v>
      </c>
      <c r="H40" s="148">
        <v>360.59</v>
      </c>
      <c r="I40" s="149" t="s">
        <v>263</v>
      </c>
      <c r="J40" s="38">
        <v>206</v>
      </c>
      <c r="K40" s="38">
        <v>111</v>
      </c>
      <c r="L40" s="135" t="s">
        <v>199</v>
      </c>
      <c r="M40" s="38">
        <v>96.3</v>
      </c>
      <c r="N40" s="38">
        <v>206</v>
      </c>
      <c r="O40" s="28">
        <v>1.1100000000000001</v>
      </c>
      <c r="P40" s="135" t="s">
        <v>199</v>
      </c>
      <c r="Q40" s="150" t="s">
        <v>264</v>
      </c>
      <c r="R40" s="151" t="s">
        <v>265</v>
      </c>
    </row>
    <row r="41" spans="2:18" ht="409.6" thickTop="1" thickBot="1">
      <c r="B41" s="3" t="s">
        <v>80</v>
      </c>
      <c r="C41" s="8" t="s">
        <v>81</v>
      </c>
      <c r="D41" s="17" t="s">
        <v>85</v>
      </c>
      <c r="E41" s="8" t="s">
        <v>86</v>
      </c>
      <c r="F41" s="8" t="s">
        <v>87</v>
      </c>
      <c r="G41" s="7">
        <v>10</v>
      </c>
      <c r="H41" s="46">
        <v>16932</v>
      </c>
      <c r="I41" s="149" t="s">
        <v>266</v>
      </c>
      <c r="J41" s="38">
        <v>16</v>
      </c>
      <c r="K41" s="38">
        <v>0</v>
      </c>
      <c r="L41" s="140" t="s">
        <v>203</v>
      </c>
      <c r="M41" s="38">
        <v>4577.5</v>
      </c>
      <c r="N41" s="38">
        <v>16</v>
      </c>
      <c r="O41" s="28">
        <v>0.33</v>
      </c>
      <c r="P41" s="140" t="s">
        <v>203</v>
      </c>
      <c r="Q41" s="150" t="s">
        <v>264</v>
      </c>
      <c r="R41" s="150" t="s">
        <v>267</v>
      </c>
    </row>
    <row r="42" spans="2:18" ht="121.5" thickTop="1" thickBot="1">
      <c r="B42" s="3" t="s">
        <v>88</v>
      </c>
      <c r="C42" s="8" t="s">
        <v>81</v>
      </c>
      <c r="D42" s="17" t="s">
        <v>89</v>
      </c>
      <c r="E42" s="8" t="s">
        <v>90</v>
      </c>
      <c r="F42" s="8" t="s">
        <v>91</v>
      </c>
      <c r="G42" s="123" t="s">
        <v>241</v>
      </c>
      <c r="H42" s="46" t="s">
        <v>7</v>
      </c>
      <c r="I42" s="47" t="s">
        <v>7</v>
      </c>
      <c r="J42" s="38" t="s">
        <v>7</v>
      </c>
      <c r="K42" s="38"/>
      <c r="L42" s="56"/>
      <c r="M42" s="38"/>
      <c r="N42" s="27"/>
      <c r="O42" s="48"/>
      <c r="P42" s="93"/>
      <c r="Q42" s="20"/>
      <c r="R42" s="20"/>
    </row>
    <row r="43" spans="2:18" ht="409.6" thickTop="1" thickBot="1">
      <c r="B43" s="3" t="s">
        <v>92</v>
      </c>
      <c r="C43" s="29" t="s">
        <v>93</v>
      </c>
      <c r="D43" s="29" t="s">
        <v>94</v>
      </c>
      <c r="E43" s="8" t="s">
        <v>172</v>
      </c>
      <c r="F43" s="8" t="s">
        <v>171</v>
      </c>
      <c r="G43" s="26" t="s">
        <v>180</v>
      </c>
      <c r="H43" s="136">
        <v>6828.07</v>
      </c>
      <c r="I43" s="8" t="s">
        <v>251</v>
      </c>
      <c r="J43" s="8" t="s">
        <v>252</v>
      </c>
      <c r="K43" s="8" t="s">
        <v>252</v>
      </c>
      <c r="L43" s="77"/>
      <c r="M43" s="136">
        <v>5146.1000000000004</v>
      </c>
      <c r="N43" s="26">
        <v>4.5999999999999999E-2</v>
      </c>
      <c r="O43" s="26">
        <v>1.9167000000000001</v>
      </c>
      <c r="P43" s="135" t="s">
        <v>258</v>
      </c>
      <c r="Q43" s="15" t="s">
        <v>253</v>
      </c>
      <c r="R43" s="137" t="s">
        <v>254</v>
      </c>
    </row>
    <row r="44" spans="2:18" ht="174" customHeight="1" thickTop="1" thickBot="1">
      <c r="B44" s="3" t="s">
        <v>95</v>
      </c>
      <c r="C44" s="29" t="s">
        <v>93</v>
      </c>
      <c r="D44" s="29" t="s">
        <v>96</v>
      </c>
      <c r="E44" s="8" t="s">
        <v>97</v>
      </c>
      <c r="F44" s="8" t="s">
        <v>98</v>
      </c>
      <c r="G44" s="7">
        <v>360</v>
      </c>
      <c r="H44" s="8">
        <v>27</v>
      </c>
      <c r="I44" s="326" t="s">
        <v>635</v>
      </c>
      <c r="J44" s="326">
        <v>90</v>
      </c>
      <c r="K44" s="326">
        <v>100</v>
      </c>
      <c r="L44" s="135" t="s">
        <v>199</v>
      </c>
      <c r="M44" s="326">
        <v>27</v>
      </c>
      <c r="N44" s="326">
        <v>360</v>
      </c>
      <c r="O44" s="328">
        <v>100</v>
      </c>
      <c r="P44" s="135" t="s">
        <v>199</v>
      </c>
      <c r="Q44" s="329" t="s">
        <v>636</v>
      </c>
      <c r="R44" s="49"/>
    </row>
    <row r="45" spans="2:18" ht="193.5" customHeight="1" thickTop="1" thickBot="1">
      <c r="B45" s="3" t="s">
        <v>99</v>
      </c>
      <c r="C45" s="8" t="s">
        <v>100</v>
      </c>
      <c r="D45" s="17" t="s">
        <v>101</v>
      </c>
      <c r="E45" s="8" t="s">
        <v>102</v>
      </c>
      <c r="F45" s="8" t="s">
        <v>165</v>
      </c>
      <c r="G45" s="50">
        <v>9.8000000000000004E-2</v>
      </c>
      <c r="H45" s="402">
        <f>25640425246.7/1000000</f>
        <v>25640.425246700001</v>
      </c>
      <c r="I45" s="411" t="s">
        <v>255</v>
      </c>
      <c r="J45" s="138">
        <v>0</v>
      </c>
      <c r="K45" s="139">
        <v>0</v>
      </c>
      <c r="L45" s="140" t="s">
        <v>203</v>
      </c>
      <c r="M45" s="402">
        <f>13142041198.13/1000000</f>
        <v>13142.041198129999</v>
      </c>
      <c r="N45" s="141">
        <v>4</v>
      </c>
      <c r="O45" s="142">
        <f>4/9.8</f>
        <v>0.4081632653061224</v>
      </c>
      <c r="P45" s="140" t="s">
        <v>203</v>
      </c>
      <c r="Q45" s="404" t="s">
        <v>256</v>
      </c>
      <c r="R45" s="406" t="s">
        <v>257</v>
      </c>
    </row>
    <row r="46" spans="2:18" ht="193.5" customHeight="1" thickTop="1" thickBot="1">
      <c r="B46" s="3" t="s">
        <v>99</v>
      </c>
      <c r="C46" s="8" t="s">
        <v>100</v>
      </c>
      <c r="D46" s="17" t="s">
        <v>103</v>
      </c>
      <c r="E46" s="8" t="s">
        <v>104</v>
      </c>
      <c r="F46" s="8" t="s">
        <v>105</v>
      </c>
      <c r="G46" s="26">
        <v>0.52700000000000002</v>
      </c>
      <c r="H46" s="403"/>
      <c r="I46" s="412"/>
      <c r="J46" s="138">
        <v>0</v>
      </c>
      <c r="K46" s="139">
        <v>0</v>
      </c>
      <c r="L46" s="140" t="s">
        <v>203</v>
      </c>
      <c r="M46" s="403"/>
      <c r="N46" s="141">
        <v>24</v>
      </c>
      <c r="O46" s="142">
        <f>24/52.7</f>
        <v>0.45540796963946867</v>
      </c>
      <c r="P46" s="140" t="s">
        <v>203</v>
      </c>
      <c r="Q46" s="405"/>
      <c r="R46" s="407"/>
    </row>
    <row r="47" spans="2:18" ht="193.5" customHeight="1" thickTop="1" thickBot="1">
      <c r="B47" s="3" t="s">
        <v>106</v>
      </c>
      <c r="C47" s="8" t="s">
        <v>100</v>
      </c>
      <c r="D47" s="17" t="s">
        <v>107</v>
      </c>
      <c r="E47" s="8" t="s">
        <v>108</v>
      </c>
      <c r="F47" s="8" t="s">
        <v>109</v>
      </c>
      <c r="G47" s="50">
        <v>0.15</v>
      </c>
      <c r="H47" s="32">
        <v>5.5</v>
      </c>
      <c r="I47" s="32" t="s">
        <v>635</v>
      </c>
      <c r="J47" s="327">
        <v>2.0400000000000001E-2</v>
      </c>
      <c r="K47" s="32">
        <v>102</v>
      </c>
      <c r="L47" s="135" t="s">
        <v>199</v>
      </c>
      <c r="M47" s="326">
        <v>27</v>
      </c>
      <c r="N47" s="326">
        <v>360</v>
      </c>
      <c r="O47" s="328">
        <v>100</v>
      </c>
      <c r="P47" s="135" t="s">
        <v>199</v>
      </c>
      <c r="Q47" s="329" t="s">
        <v>636</v>
      </c>
      <c r="R47" s="69"/>
    </row>
    <row r="48" spans="2:18" ht="364.5" customHeight="1" thickTop="1" thickBot="1">
      <c r="B48" s="3" t="s">
        <v>16</v>
      </c>
      <c r="C48" s="8" t="s">
        <v>110</v>
      </c>
      <c r="D48" s="17" t="s">
        <v>111</v>
      </c>
      <c r="E48" s="36" t="s">
        <v>55</v>
      </c>
      <c r="F48" s="8" t="s">
        <v>112</v>
      </c>
      <c r="G48" s="7" t="s">
        <v>181</v>
      </c>
      <c r="H48" s="23">
        <v>330</v>
      </c>
      <c r="I48" s="23" t="s">
        <v>667</v>
      </c>
      <c r="J48" s="363" t="s">
        <v>668</v>
      </c>
      <c r="K48" s="25">
        <v>0.98</v>
      </c>
      <c r="L48" s="135" t="s">
        <v>199</v>
      </c>
      <c r="M48" s="337">
        <v>329.6</v>
      </c>
      <c r="N48" s="25">
        <v>0.98</v>
      </c>
      <c r="O48" s="25">
        <v>0.98</v>
      </c>
      <c r="P48" s="135" t="s">
        <v>199</v>
      </c>
      <c r="Q48" s="364" t="s">
        <v>669</v>
      </c>
      <c r="R48" s="365" t="s">
        <v>670</v>
      </c>
    </row>
    <row r="49" spans="2:18" ht="285" customHeight="1" thickTop="1" thickBot="1">
      <c r="B49" s="3" t="s">
        <v>16</v>
      </c>
      <c r="C49" s="8" t="s">
        <v>110</v>
      </c>
      <c r="D49" s="17" t="s">
        <v>113</v>
      </c>
      <c r="E49" s="36" t="s">
        <v>55</v>
      </c>
      <c r="F49" s="8" t="s">
        <v>114</v>
      </c>
      <c r="G49" s="7" t="s">
        <v>181</v>
      </c>
      <c r="H49" s="8" t="s">
        <v>252</v>
      </c>
      <c r="I49" s="19" t="s">
        <v>671</v>
      </c>
      <c r="J49" s="26" t="s">
        <v>668</v>
      </c>
      <c r="K49" s="26" t="s">
        <v>668</v>
      </c>
      <c r="L49" s="135" t="s">
        <v>199</v>
      </c>
      <c r="M49" s="366">
        <v>0</v>
      </c>
      <c r="N49" s="50">
        <v>0.98</v>
      </c>
      <c r="O49" s="36" t="s">
        <v>668</v>
      </c>
      <c r="P49" s="135" t="s">
        <v>199</v>
      </c>
      <c r="Q49" s="3" t="s">
        <v>672</v>
      </c>
      <c r="R49" s="17" t="s">
        <v>673</v>
      </c>
    </row>
    <row r="50" spans="2:18" ht="193.5" customHeight="1" thickTop="1" thickBot="1">
      <c r="B50" s="3" t="s">
        <v>44</v>
      </c>
      <c r="C50" s="29" t="s">
        <v>115</v>
      </c>
      <c r="D50" s="29" t="s">
        <v>116</v>
      </c>
      <c r="E50" s="8" t="s">
        <v>65</v>
      </c>
      <c r="F50" s="8" t="s">
        <v>117</v>
      </c>
      <c r="G50" s="7">
        <v>60</v>
      </c>
      <c r="H50" s="73" t="s">
        <v>273</v>
      </c>
      <c r="I50" s="33" t="s">
        <v>269</v>
      </c>
      <c r="J50" s="38">
        <v>57</v>
      </c>
      <c r="K50" s="153">
        <f>J50/G50</f>
        <v>0.95</v>
      </c>
      <c r="L50" s="135" t="s">
        <v>199</v>
      </c>
      <c r="M50" s="143">
        <v>2862.2925654388996</v>
      </c>
      <c r="N50" s="38">
        <v>57</v>
      </c>
      <c r="O50" s="28">
        <f>N50/G50</f>
        <v>0.95</v>
      </c>
      <c r="P50" s="135" t="s">
        <v>199</v>
      </c>
      <c r="Q50" s="20" t="s">
        <v>259</v>
      </c>
      <c r="R50" s="20"/>
    </row>
    <row r="51" spans="2:18" ht="148.5" customHeight="1" thickTop="1" thickBot="1">
      <c r="B51" s="3" t="s">
        <v>40</v>
      </c>
      <c r="C51" s="8" t="s">
        <v>115</v>
      </c>
      <c r="D51" s="17" t="s">
        <v>118</v>
      </c>
      <c r="E51" s="8">
        <v>0</v>
      </c>
      <c r="F51" s="8" t="s">
        <v>119</v>
      </c>
      <c r="G51" s="7">
        <v>80</v>
      </c>
      <c r="H51" s="30">
        <v>522</v>
      </c>
      <c r="I51" s="31" t="s">
        <v>535</v>
      </c>
      <c r="J51" s="31">
        <v>77</v>
      </c>
      <c r="K51" s="280">
        <v>0.96</v>
      </c>
      <c r="L51" s="135" t="s">
        <v>199</v>
      </c>
      <c r="M51" s="31">
        <v>188</v>
      </c>
      <c r="N51" s="72">
        <v>77</v>
      </c>
      <c r="O51" s="281">
        <f>SUM(N51/G51)</f>
        <v>0.96250000000000002</v>
      </c>
      <c r="P51" s="135" t="s">
        <v>199</v>
      </c>
      <c r="Q51" s="284" t="s">
        <v>536</v>
      </c>
      <c r="R51" s="285" t="s">
        <v>538</v>
      </c>
    </row>
    <row r="52" spans="2:18" ht="121.5" thickTop="1" thickBot="1">
      <c r="B52" s="3" t="s">
        <v>12</v>
      </c>
      <c r="C52" s="8" t="s">
        <v>115</v>
      </c>
      <c r="D52" s="17" t="s">
        <v>120</v>
      </c>
      <c r="E52" s="8" t="s">
        <v>121</v>
      </c>
      <c r="F52" s="8" t="s">
        <v>122</v>
      </c>
      <c r="G52" s="121" t="s">
        <v>242</v>
      </c>
      <c r="H52" s="30" t="s">
        <v>7</v>
      </c>
      <c r="I52" s="47"/>
      <c r="J52" s="22"/>
      <c r="K52" s="22"/>
      <c r="L52" s="80"/>
      <c r="M52" s="30"/>
      <c r="N52" s="50"/>
      <c r="O52" s="28"/>
      <c r="P52" s="95"/>
      <c r="Q52" s="39"/>
      <c r="R52" s="39"/>
    </row>
    <row r="53" spans="2:18" ht="163.5" customHeight="1" thickTop="1" thickBot="1">
      <c r="B53" s="3" t="s">
        <v>123</v>
      </c>
      <c r="C53" s="8" t="s">
        <v>115</v>
      </c>
      <c r="D53" s="8" t="s">
        <v>124</v>
      </c>
      <c r="E53" s="36" t="s">
        <v>55</v>
      </c>
      <c r="F53" s="8" t="s">
        <v>125</v>
      </c>
      <c r="G53" s="121" t="s">
        <v>230</v>
      </c>
      <c r="H53" s="51" t="s">
        <v>7</v>
      </c>
      <c r="I53" s="47"/>
      <c r="J53" s="22"/>
      <c r="K53" s="22"/>
      <c r="L53" s="81"/>
      <c r="M53" s="30"/>
      <c r="N53" s="28"/>
      <c r="O53" s="28"/>
      <c r="P53" s="94"/>
      <c r="Q53" s="39"/>
      <c r="R53" s="39"/>
    </row>
    <row r="54" spans="2:18" ht="186.75" customHeight="1" thickTop="1" thickBot="1">
      <c r="B54" s="3" t="s">
        <v>12</v>
      </c>
      <c r="C54" s="8" t="s">
        <v>115</v>
      </c>
      <c r="D54" s="17" t="s">
        <v>126</v>
      </c>
      <c r="E54" s="36" t="s">
        <v>55</v>
      </c>
      <c r="F54" s="8" t="s">
        <v>127</v>
      </c>
      <c r="G54" s="50">
        <v>0.2</v>
      </c>
      <c r="H54" s="36" t="s">
        <v>674</v>
      </c>
      <c r="I54" s="37"/>
      <c r="J54" s="367">
        <v>0</v>
      </c>
      <c r="K54" s="36" t="s">
        <v>675</v>
      </c>
      <c r="L54" s="113" t="s">
        <v>203</v>
      </c>
      <c r="M54" s="368">
        <v>0</v>
      </c>
      <c r="N54" s="36" t="s">
        <v>675</v>
      </c>
      <c r="O54" s="50">
        <v>0</v>
      </c>
      <c r="P54" s="113" t="s">
        <v>203</v>
      </c>
      <c r="Q54" s="36" t="s">
        <v>654</v>
      </c>
      <c r="R54" s="369" t="s">
        <v>676</v>
      </c>
    </row>
    <row r="55" spans="2:18" ht="167.25" customHeight="1" thickTop="1" thickBot="1">
      <c r="B55" s="3" t="s">
        <v>12</v>
      </c>
      <c r="C55" s="8" t="s">
        <v>115</v>
      </c>
      <c r="D55" s="17" t="s">
        <v>182</v>
      </c>
      <c r="E55" s="8" t="s">
        <v>128</v>
      </c>
      <c r="F55" s="8" t="s">
        <v>129</v>
      </c>
      <c r="G55" s="123" t="s">
        <v>231</v>
      </c>
      <c r="H55" s="42" t="s">
        <v>7</v>
      </c>
      <c r="I55" s="47"/>
      <c r="J55" s="22"/>
      <c r="K55" s="22"/>
      <c r="L55" s="56"/>
      <c r="M55" s="42"/>
      <c r="N55" s="28"/>
      <c r="O55" s="28"/>
      <c r="P55" s="96"/>
      <c r="Q55" s="39"/>
      <c r="R55" s="39"/>
    </row>
    <row r="56" spans="2:18" ht="189" customHeight="1" thickTop="1" thickBot="1">
      <c r="B56" s="3" t="s">
        <v>12</v>
      </c>
      <c r="C56" s="8" t="s">
        <v>115</v>
      </c>
      <c r="D56" s="15" t="s">
        <v>183</v>
      </c>
      <c r="E56" s="17" t="s">
        <v>130</v>
      </c>
      <c r="F56" s="8" t="s">
        <v>131</v>
      </c>
      <c r="G56" s="121" t="s">
        <v>243</v>
      </c>
      <c r="H56" s="44" t="s">
        <v>7</v>
      </c>
      <c r="I56" s="47"/>
      <c r="J56" s="22"/>
      <c r="K56" s="22"/>
      <c r="L56" s="78"/>
      <c r="M56" s="44"/>
      <c r="N56" s="28"/>
      <c r="O56" s="28"/>
      <c r="P56" s="95"/>
      <c r="Q56" s="39"/>
      <c r="R56" s="39"/>
    </row>
    <row r="57" spans="2:18" ht="391.5" thickTop="1" thickBot="1">
      <c r="B57" s="3" t="s">
        <v>12</v>
      </c>
      <c r="C57" s="8" t="s">
        <v>115</v>
      </c>
      <c r="D57" s="17" t="s">
        <v>132</v>
      </c>
      <c r="E57" s="36" t="s">
        <v>133</v>
      </c>
      <c r="F57" s="8" t="s">
        <v>184</v>
      </c>
      <c r="G57" s="50">
        <v>0.3</v>
      </c>
      <c r="H57" s="44" t="s">
        <v>677</v>
      </c>
      <c r="I57" s="47"/>
      <c r="J57" s="28">
        <v>0.3</v>
      </c>
      <c r="K57" s="28">
        <v>1</v>
      </c>
      <c r="L57" s="135" t="s">
        <v>199</v>
      </c>
      <c r="M57" s="370" t="s">
        <v>678</v>
      </c>
      <c r="N57" s="28">
        <v>0.3</v>
      </c>
      <c r="O57" s="28">
        <v>1</v>
      </c>
      <c r="P57" s="135" t="s">
        <v>199</v>
      </c>
      <c r="Q57" s="38" t="s">
        <v>654</v>
      </c>
      <c r="R57" s="371" t="s">
        <v>679</v>
      </c>
    </row>
    <row r="58" spans="2:18" ht="407.25" customHeight="1" thickTop="1" thickBot="1">
      <c r="B58" s="3" t="s">
        <v>12</v>
      </c>
      <c r="C58" s="29" t="s">
        <v>115</v>
      </c>
      <c r="D58" s="29" t="s">
        <v>134</v>
      </c>
      <c r="E58" s="36" t="s">
        <v>133</v>
      </c>
      <c r="F58" s="23" t="s">
        <v>135</v>
      </c>
      <c r="G58" s="7" t="s">
        <v>166</v>
      </c>
      <c r="H58" s="44" t="s">
        <v>252</v>
      </c>
      <c r="I58" s="70"/>
      <c r="J58" s="55"/>
      <c r="K58" s="55"/>
      <c r="L58" s="113" t="s">
        <v>203</v>
      </c>
      <c r="M58" s="55"/>
      <c r="N58" s="71"/>
      <c r="O58" s="71"/>
      <c r="P58" s="113" t="s">
        <v>203</v>
      </c>
      <c r="Q58" s="38" t="s">
        <v>654</v>
      </c>
      <c r="R58" s="371" t="s">
        <v>680</v>
      </c>
    </row>
    <row r="59" spans="2:18" ht="196.5" customHeight="1" thickTop="1" thickBot="1">
      <c r="B59" s="3" t="s">
        <v>159</v>
      </c>
      <c r="C59" s="8" t="s">
        <v>115</v>
      </c>
      <c r="D59" s="15" t="s">
        <v>136</v>
      </c>
      <c r="E59" s="36" t="s">
        <v>137</v>
      </c>
      <c r="F59" s="8" t="s">
        <v>138</v>
      </c>
      <c r="G59" s="123" t="s">
        <v>232</v>
      </c>
      <c r="H59" s="52" t="s">
        <v>7</v>
      </c>
      <c r="I59" s="33" t="s">
        <v>7</v>
      </c>
      <c r="J59" s="53"/>
      <c r="K59" s="53"/>
      <c r="L59" s="57"/>
      <c r="M59" s="32"/>
      <c r="N59" s="32"/>
      <c r="O59" s="32"/>
      <c r="P59" s="97"/>
      <c r="Q59" s="20"/>
      <c r="R59" s="20"/>
    </row>
    <row r="60" spans="2:18" ht="15.75" thickTop="1">
      <c r="G60" s="58"/>
      <c r="H60" s="58"/>
      <c r="I60" s="58"/>
      <c r="J60" s="58"/>
      <c r="K60" s="58"/>
      <c r="L60" s="58"/>
      <c r="M60" s="58"/>
    </row>
    <row r="61" spans="2:18">
      <c r="G61" s="58"/>
      <c r="H61" s="58"/>
      <c r="I61" s="58"/>
      <c r="J61" s="58"/>
      <c r="K61" s="58"/>
      <c r="L61" s="58"/>
      <c r="M61" s="58"/>
    </row>
    <row r="62" spans="2:18">
      <c r="G62" s="58"/>
      <c r="H62" s="58"/>
      <c r="I62" s="58"/>
      <c r="J62" s="58"/>
      <c r="K62" s="58"/>
      <c r="L62" s="58"/>
      <c r="M62" s="58"/>
    </row>
    <row r="63" spans="2:18">
      <c r="G63" s="58"/>
      <c r="H63" s="58"/>
      <c r="I63" s="58"/>
      <c r="J63" s="58"/>
      <c r="K63" s="58"/>
      <c r="L63" s="58"/>
      <c r="M63" s="58"/>
    </row>
    <row r="64" spans="2:18">
      <c r="E64" t="s">
        <v>7</v>
      </c>
      <c r="G64" s="58"/>
      <c r="H64" s="58"/>
      <c r="I64" s="58"/>
      <c r="J64" s="58"/>
      <c r="K64" s="58"/>
      <c r="L64" s="58"/>
      <c r="M64" s="58"/>
    </row>
    <row r="65" spans="7:13">
      <c r="G65" s="58"/>
      <c r="H65" s="58"/>
      <c r="I65" s="58"/>
      <c r="J65" s="58"/>
      <c r="K65" s="58"/>
      <c r="L65" s="58"/>
      <c r="M65" s="58"/>
    </row>
    <row r="66" spans="7:13">
      <c r="G66" s="58"/>
      <c r="H66" s="58"/>
      <c r="I66" s="58"/>
      <c r="J66" s="58"/>
      <c r="K66" s="58"/>
      <c r="L66" s="58"/>
      <c r="M66" s="58"/>
    </row>
    <row r="67" spans="7:13">
      <c r="G67" s="58"/>
      <c r="H67" s="58"/>
      <c r="I67" s="58"/>
      <c r="J67" s="58"/>
      <c r="K67" s="58"/>
      <c r="L67" s="58"/>
      <c r="M67" s="58"/>
    </row>
    <row r="68" spans="7:13">
      <c r="G68" s="58"/>
      <c r="H68" s="58"/>
      <c r="I68" s="58"/>
      <c r="J68" s="58"/>
      <c r="K68" s="58"/>
      <c r="L68" s="58"/>
      <c r="M68" s="58"/>
    </row>
  </sheetData>
  <autoFilter ref="B9:R59" xr:uid="{CD53801D-876A-44AC-B132-8B7D7B8404EE}"/>
  <mergeCells count="24">
    <mergeCell ref="M45:M46"/>
    <mergeCell ref="Q45:Q46"/>
    <mergeCell ref="R45:R46"/>
    <mergeCell ref="G7:G9"/>
    <mergeCell ref="H7:H9"/>
    <mergeCell ref="I7:I9"/>
    <mergeCell ref="H45:H46"/>
    <mergeCell ref="I45:I46"/>
    <mergeCell ref="R6:R9"/>
    <mergeCell ref="B2:R2"/>
    <mergeCell ref="C6:F6"/>
    <mergeCell ref="J7:J9"/>
    <mergeCell ref="K7:K9"/>
    <mergeCell ref="N6:P6"/>
    <mergeCell ref="G6:I6"/>
    <mergeCell ref="J6:M6"/>
    <mergeCell ref="Q6:Q9"/>
    <mergeCell ref="B7:B9"/>
    <mergeCell ref="C7:C9"/>
    <mergeCell ref="D7:D9"/>
    <mergeCell ref="L7:L9"/>
    <mergeCell ref="M7:M9"/>
    <mergeCell ref="E7:E9"/>
    <mergeCell ref="F7:F9"/>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0"/>
  <sheetViews>
    <sheetView topLeftCell="A12" workbookViewId="0">
      <selection activeCell="G15" sqref="G15:G17"/>
    </sheetView>
  </sheetViews>
  <sheetFormatPr baseColWidth="10" defaultRowHeight="15"/>
  <cols>
    <col min="6" max="6" width="20.42578125" customWidth="1"/>
    <col min="7" max="7" width="8.5703125" customWidth="1"/>
    <col min="8" max="8" width="6.5703125" customWidth="1"/>
    <col min="9" max="9" width="5" hidden="1" customWidth="1"/>
    <col min="10" max="10" width="5" customWidth="1"/>
    <col min="12" max="12" width="9" customWidth="1"/>
    <col min="13" max="13" width="7.5703125" customWidth="1"/>
    <col min="14" max="14" width="6.7109375" customWidth="1"/>
    <col min="15" max="15" width="12.85546875" customWidth="1"/>
  </cols>
  <sheetData>
    <row r="2" spans="2:15">
      <c r="B2" s="119" t="s">
        <v>222</v>
      </c>
    </row>
    <row r="3" spans="2:15">
      <c r="B3" s="118" t="s">
        <v>7</v>
      </c>
    </row>
    <row r="4" spans="2:15">
      <c r="B4" s="449" t="s">
        <v>147</v>
      </c>
      <c r="C4" s="449"/>
      <c r="D4" s="449"/>
      <c r="E4" s="449"/>
      <c r="F4" s="449"/>
      <c r="G4" s="449"/>
      <c r="H4" s="449"/>
      <c r="I4" s="449"/>
      <c r="J4" s="449"/>
      <c r="K4" s="449"/>
      <c r="L4" s="449"/>
      <c r="M4" s="449"/>
    </row>
    <row r="5" spans="2:15">
      <c r="B5" s="449" t="s">
        <v>244</v>
      </c>
      <c r="C5" s="449"/>
      <c r="D5" s="449"/>
      <c r="E5" s="449"/>
      <c r="F5" s="449"/>
      <c r="G5" s="449"/>
      <c r="H5" s="449"/>
      <c r="I5" s="449"/>
      <c r="J5" s="449"/>
      <c r="K5" s="449"/>
      <c r="L5" s="449"/>
      <c r="M5" s="449"/>
    </row>
    <row r="6" spans="2:15">
      <c r="B6" s="450" t="s">
        <v>205</v>
      </c>
      <c r="C6" s="450"/>
      <c r="D6" s="450"/>
      <c r="E6" s="450"/>
      <c r="F6" s="450"/>
      <c r="G6" s="450"/>
      <c r="H6" s="450"/>
      <c r="I6" s="450"/>
      <c r="J6" s="450"/>
      <c r="K6" s="450"/>
      <c r="L6" s="450"/>
      <c r="M6" s="450"/>
    </row>
    <row r="7" spans="2:15" ht="15.75" thickBot="1"/>
    <row r="8" spans="2:15" ht="42" customHeight="1" thickTop="1" thickBot="1">
      <c r="B8" s="453" t="s">
        <v>209</v>
      </c>
      <c r="C8" s="453"/>
      <c r="D8" s="453"/>
      <c r="E8" s="453"/>
      <c r="F8" s="454"/>
      <c r="G8" s="423" t="s">
        <v>210</v>
      </c>
      <c r="H8" s="424"/>
      <c r="I8" s="424"/>
      <c r="J8" s="424"/>
      <c r="K8" s="425"/>
      <c r="L8" s="455" t="s">
        <v>211</v>
      </c>
      <c r="M8" s="456"/>
      <c r="N8" s="457"/>
      <c r="O8" s="115"/>
    </row>
    <row r="9" spans="2:15" ht="14.25" customHeight="1" thickTop="1">
      <c r="B9" s="413" t="s">
        <v>3</v>
      </c>
      <c r="C9" s="413" t="s">
        <v>212</v>
      </c>
      <c r="D9" s="413" t="s">
        <v>213</v>
      </c>
      <c r="E9" s="413" t="s">
        <v>214</v>
      </c>
      <c r="F9" s="413" t="s">
        <v>215</v>
      </c>
      <c r="G9" s="426" t="s">
        <v>216</v>
      </c>
      <c r="H9" s="416" t="s">
        <v>195</v>
      </c>
      <c r="I9" s="419"/>
      <c r="J9" s="419"/>
      <c r="K9" s="420"/>
      <c r="L9" s="413" t="s">
        <v>217</v>
      </c>
      <c r="M9" s="413" t="s">
        <v>2</v>
      </c>
      <c r="N9" s="416" t="s">
        <v>0</v>
      </c>
    </row>
    <row r="10" spans="2:15" ht="12.75" customHeight="1">
      <c r="B10" s="414"/>
      <c r="C10" s="414"/>
      <c r="D10" s="414"/>
      <c r="E10" s="414"/>
      <c r="F10" s="414"/>
      <c r="G10" s="427"/>
      <c r="H10" s="417"/>
      <c r="I10" s="421"/>
      <c r="J10" s="421"/>
      <c r="K10" s="422"/>
      <c r="L10" s="414"/>
      <c r="M10" s="414"/>
      <c r="N10" s="417"/>
    </row>
    <row r="11" spans="2:15" ht="17.25" customHeight="1" thickBot="1">
      <c r="B11" s="414"/>
      <c r="C11" s="414"/>
      <c r="D11" s="414"/>
      <c r="E11" s="414"/>
      <c r="F11" s="414"/>
      <c r="G11" s="427"/>
      <c r="H11" s="423"/>
      <c r="I11" s="424"/>
      <c r="J11" s="424"/>
      <c r="K11" s="425"/>
      <c r="L11" s="414"/>
      <c r="M11" s="414"/>
      <c r="N11" s="417"/>
    </row>
    <row r="12" spans="2:15" ht="25.5" thickTop="1" thickBot="1">
      <c r="B12" s="415"/>
      <c r="C12" s="415"/>
      <c r="D12" s="415"/>
      <c r="E12" s="415"/>
      <c r="F12" s="415"/>
      <c r="G12" s="428"/>
      <c r="H12" s="116" t="s">
        <v>160</v>
      </c>
      <c r="I12" s="116" t="s">
        <v>2</v>
      </c>
      <c r="J12" s="116" t="s">
        <v>2</v>
      </c>
      <c r="K12" s="116" t="s">
        <v>4</v>
      </c>
      <c r="L12" s="415"/>
      <c r="M12" s="415"/>
      <c r="N12" s="418"/>
    </row>
    <row r="13" spans="2:15" ht="74.25" customHeight="1">
      <c r="B13" s="429" t="s">
        <v>148</v>
      </c>
      <c r="C13" s="429" t="s">
        <v>218</v>
      </c>
      <c r="D13" s="429" t="s">
        <v>149</v>
      </c>
      <c r="E13" s="429" t="s">
        <v>220</v>
      </c>
      <c r="F13" s="429" t="s">
        <v>156</v>
      </c>
      <c r="G13" s="429" t="s">
        <v>177</v>
      </c>
      <c r="H13" s="330" t="s">
        <v>681</v>
      </c>
      <c r="I13" s="330"/>
      <c r="J13" s="372">
        <v>0.49</v>
      </c>
      <c r="K13" s="431" t="s">
        <v>203</v>
      </c>
      <c r="L13" s="433">
        <v>0.49</v>
      </c>
      <c r="M13" s="451">
        <v>0.49</v>
      </c>
      <c r="N13" s="431" t="s">
        <v>203</v>
      </c>
    </row>
    <row r="14" spans="2:15" ht="26.25" thickBot="1">
      <c r="B14" s="430"/>
      <c r="C14" s="430"/>
      <c r="D14" s="430"/>
      <c r="E14" s="430"/>
      <c r="F14" s="430"/>
      <c r="G14" s="430"/>
      <c r="H14" s="330" t="s">
        <v>681</v>
      </c>
      <c r="I14" s="330"/>
      <c r="J14" s="372">
        <v>0.49</v>
      </c>
      <c r="K14" s="432"/>
      <c r="L14" s="434"/>
      <c r="M14" s="452"/>
      <c r="N14" s="432"/>
    </row>
    <row r="15" spans="2:15" ht="15" customHeight="1">
      <c r="B15" s="429"/>
      <c r="C15" s="458" t="s">
        <v>219</v>
      </c>
      <c r="D15" s="435" t="s">
        <v>151</v>
      </c>
      <c r="E15" s="435" t="s">
        <v>150</v>
      </c>
      <c r="F15" s="435" t="s">
        <v>157</v>
      </c>
      <c r="G15" s="437">
        <v>0.02</v>
      </c>
      <c r="H15" s="442">
        <v>0</v>
      </c>
      <c r="I15" s="435"/>
      <c r="J15" s="442">
        <v>0</v>
      </c>
      <c r="K15" s="443" t="s">
        <v>203</v>
      </c>
      <c r="L15" s="435">
        <v>0</v>
      </c>
      <c r="M15" s="446">
        <v>0</v>
      </c>
      <c r="N15" s="440" t="s">
        <v>203</v>
      </c>
    </row>
    <row r="16" spans="2:15">
      <c r="B16" s="429"/>
      <c r="C16" s="459"/>
      <c r="D16" s="430"/>
      <c r="E16" s="430"/>
      <c r="F16" s="430"/>
      <c r="G16" s="438"/>
      <c r="H16" s="438"/>
      <c r="I16" s="430"/>
      <c r="J16" s="438"/>
      <c r="K16" s="444"/>
      <c r="L16" s="430"/>
      <c r="M16" s="447"/>
      <c r="N16" s="431"/>
    </row>
    <row r="17" spans="3:14" ht="51" customHeight="1" thickBot="1">
      <c r="C17" s="460"/>
      <c r="D17" s="436"/>
      <c r="E17" s="436"/>
      <c r="F17" s="436"/>
      <c r="G17" s="439"/>
      <c r="H17" s="439"/>
      <c r="I17" s="436"/>
      <c r="J17" s="439"/>
      <c r="K17" s="445"/>
      <c r="L17" s="436"/>
      <c r="M17" s="448"/>
      <c r="N17" s="441"/>
    </row>
    <row r="18" spans="3:14" ht="78" thickTop="1" thickBot="1">
      <c r="C18" s="74" t="s">
        <v>219</v>
      </c>
      <c r="D18" s="74" t="s">
        <v>152</v>
      </c>
      <c r="E18" s="74" t="s">
        <v>153</v>
      </c>
      <c r="F18" s="74" t="s">
        <v>158</v>
      </c>
      <c r="G18" s="117">
        <v>0.06</v>
      </c>
      <c r="H18" s="375" t="s">
        <v>682</v>
      </c>
      <c r="I18" s="126" t="s">
        <v>682</v>
      </c>
      <c r="J18" s="376">
        <v>1.55</v>
      </c>
      <c r="K18" s="109" t="s">
        <v>199</v>
      </c>
      <c r="L18" s="126" t="s">
        <v>682</v>
      </c>
      <c r="M18" s="377">
        <v>1.55</v>
      </c>
      <c r="N18" s="109" t="s">
        <v>199</v>
      </c>
    </row>
    <row r="19" spans="3:14" ht="78" thickTop="1" thickBot="1">
      <c r="C19" s="74" t="s">
        <v>221</v>
      </c>
      <c r="D19" s="74" t="s">
        <v>154</v>
      </c>
      <c r="E19" s="74" t="s">
        <v>155</v>
      </c>
      <c r="F19" s="74" t="s">
        <v>158</v>
      </c>
      <c r="G19" s="286">
        <v>0.2</v>
      </c>
      <c r="H19" s="147">
        <v>0</v>
      </c>
      <c r="I19" s="125"/>
      <c r="J19" s="108">
        <v>0</v>
      </c>
      <c r="K19" s="113" t="s">
        <v>203</v>
      </c>
      <c r="L19" s="373">
        <v>0</v>
      </c>
      <c r="M19" s="374">
        <v>0</v>
      </c>
      <c r="N19" s="113" t="s">
        <v>203</v>
      </c>
    </row>
    <row r="20" spans="3:14" ht="15.75" thickTop="1"/>
  </sheetData>
  <mergeCells count="38">
    <mergeCell ref="B4:M4"/>
    <mergeCell ref="B5:M5"/>
    <mergeCell ref="B6:M6"/>
    <mergeCell ref="M13:M14"/>
    <mergeCell ref="N13:N14"/>
    <mergeCell ref="B13:B16"/>
    <mergeCell ref="C13:C14"/>
    <mergeCell ref="D13:D14"/>
    <mergeCell ref="E13:E14"/>
    <mergeCell ref="F13:F14"/>
    <mergeCell ref="B8:F8"/>
    <mergeCell ref="L8:N8"/>
    <mergeCell ref="B9:B12"/>
    <mergeCell ref="C9:C12"/>
    <mergeCell ref="D9:D12"/>
    <mergeCell ref="C15:C17"/>
    <mergeCell ref="N15:N17"/>
    <mergeCell ref="H15:H17"/>
    <mergeCell ref="I15:I17"/>
    <mergeCell ref="K15:K17"/>
    <mergeCell ref="L15:L17"/>
    <mergeCell ref="M15:M17"/>
    <mergeCell ref="J15:J17"/>
    <mergeCell ref="G13:G14"/>
    <mergeCell ref="K13:K14"/>
    <mergeCell ref="L13:L14"/>
    <mergeCell ref="D15:D17"/>
    <mergeCell ref="E15:E17"/>
    <mergeCell ref="F15:F17"/>
    <mergeCell ref="G15:G17"/>
    <mergeCell ref="M9:M12"/>
    <mergeCell ref="N9:N12"/>
    <mergeCell ref="H9:K11"/>
    <mergeCell ref="G8:K8"/>
    <mergeCell ref="E9:E12"/>
    <mergeCell ref="F9:F12"/>
    <mergeCell ref="G9:G12"/>
    <mergeCell ref="L9:L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D5D7-76BD-4D91-B6B0-4815491B58E4}">
  <dimension ref="B4:E17"/>
  <sheetViews>
    <sheetView workbookViewId="0">
      <selection activeCell="E20" sqref="E20"/>
    </sheetView>
  </sheetViews>
  <sheetFormatPr baseColWidth="10" defaultRowHeight="15"/>
  <cols>
    <col min="1" max="1" width="11.42578125" style="155"/>
    <col min="2" max="2" width="26.7109375" style="155" customWidth="1"/>
    <col min="3" max="3" width="17.28515625" style="155" customWidth="1"/>
    <col min="4" max="4" width="16" style="155" customWidth="1"/>
    <col min="5" max="5" width="15.28515625" style="155" customWidth="1"/>
    <col min="6" max="16384" width="11.42578125" style="155"/>
  </cols>
  <sheetData>
    <row r="4" spans="2:5" ht="18.75">
      <c r="B4" s="461" t="s">
        <v>274</v>
      </c>
      <c r="C4" s="461"/>
      <c r="D4" s="461"/>
      <c r="E4" s="154"/>
    </row>
    <row r="5" spans="2:5" ht="18.75">
      <c r="B5" s="462"/>
      <c r="C5" s="462"/>
      <c r="D5" s="462"/>
    </row>
    <row r="6" spans="2:5">
      <c r="B6" s="156" t="s">
        <v>275</v>
      </c>
      <c r="C6" s="156" t="s">
        <v>276</v>
      </c>
      <c r="D6" s="157" t="s">
        <v>277</v>
      </c>
      <c r="E6" s="158"/>
    </row>
    <row r="7" spans="2:5" ht="15.75">
      <c r="B7" s="159" t="s">
        <v>278</v>
      </c>
      <c r="C7" s="160">
        <f>D7+E7</f>
        <v>9377</v>
      </c>
      <c r="D7" s="161">
        <f>SUM(D8:D16)</f>
        <v>9377</v>
      </c>
      <c r="E7" s="162"/>
    </row>
    <row r="8" spans="2:5">
      <c r="B8" s="155" t="s">
        <v>279</v>
      </c>
      <c r="C8" s="163">
        <f t="shared" ref="C8:C16" si="0">D8+E8</f>
        <v>836</v>
      </c>
      <c r="D8" s="164">
        <v>836</v>
      </c>
      <c r="E8" s="165"/>
    </row>
    <row r="9" spans="2:5">
      <c r="B9" s="155" t="s">
        <v>229</v>
      </c>
      <c r="C9" s="163">
        <f t="shared" si="0"/>
        <v>661</v>
      </c>
      <c r="D9" s="164">
        <v>661</v>
      </c>
      <c r="E9" s="165"/>
    </row>
    <row r="10" spans="2:5">
      <c r="B10" s="155" t="s">
        <v>225</v>
      </c>
      <c r="C10" s="163">
        <f t="shared" si="0"/>
        <v>1083</v>
      </c>
      <c r="D10" s="164">
        <v>1083</v>
      </c>
      <c r="E10" s="165"/>
    </row>
    <row r="11" spans="2:5">
      <c r="B11" s="155" t="s">
        <v>228</v>
      </c>
      <c r="C11" s="163">
        <f t="shared" si="0"/>
        <v>926</v>
      </c>
      <c r="D11" s="164">
        <v>926</v>
      </c>
      <c r="E11" s="165"/>
    </row>
    <row r="12" spans="2:5">
      <c r="B12" s="155" t="s">
        <v>227</v>
      </c>
      <c r="C12" s="163">
        <f t="shared" si="0"/>
        <v>3326</v>
      </c>
      <c r="D12" s="164">
        <v>3326</v>
      </c>
      <c r="E12" s="165"/>
    </row>
    <row r="13" spans="2:5">
      <c r="B13" s="155" t="s">
        <v>280</v>
      </c>
      <c r="C13" s="163">
        <f t="shared" si="0"/>
        <v>457</v>
      </c>
      <c r="D13" s="164">
        <v>457</v>
      </c>
      <c r="E13" s="165"/>
    </row>
    <row r="14" spans="2:5">
      <c r="B14" s="155" t="s">
        <v>226</v>
      </c>
      <c r="C14" s="163">
        <f t="shared" si="0"/>
        <v>948</v>
      </c>
      <c r="D14" s="164">
        <v>948</v>
      </c>
      <c r="E14" s="165"/>
    </row>
    <row r="15" spans="2:5">
      <c r="B15" s="155" t="s">
        <v>281</v>
      </c>
      <c r="C15" s="163">
        <f t="shared" si="0"/>
        <v>684</v>
      </c>
      <c r="D15" s="164">
        <v>684</v>
      </c>
      <c r="E15" s="165"/>
    </row>
    <row r="16" spans="2:5" ht="15.75" thickBot="1">
      <c r="B16" s="166" t="s">
        <v>282</v>
      </c>
      <c r="C16" s="163">
        <f t="shared" si="0"/>
        <v>456</v>
      </c>
      <c r="D16" s="167">
        <v>456</v>
      </c>
      <c r="E16" s="168"/>
    </row>
    <row r="17" spans="2:5" ht="15.75" thickTop="1">
      <c r="B17" s="463" t="s">
        <v>283</v>
      </c>
      <c r="C17" s="463"/>
      <c r="D17" s="463"/>
      <c r="E17" s="169"/>
    </row>
  </sheetData>
  <mergeCells count="3">
    <mergeCell ref="B4:D4"/>
    <mergeCell ref="B5:D5"/>
    <mergeCell ref="B17:D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27B5-2B1C-4687-8A0A-1880FBFFEC6E}">
  <dimension ref="B3:P72"/>
  <sheetViews>
    <sheetView topLeftCell="A4" workbookViewId="0">
      <selection activeCell="G17" sqref="G17"/>
    </sheetView>
  </sheetViews>
  <sheetFormatPr baseColWidth="10" defaultRowHeight="15"/>
  <cols>
    <col min="1" max="2" width="11.42578125" style="155"/>
    <col min="3" max="3" width="20" style="155" customWidth="1"/>
    <col min="4" max="4" width="17" style="155" bestFit="1" customWidth="1"/>
    <col min="5" max="5" width="12.5703125" style="155" customWidth="1"/>
    <col min="6" max="6" width="16" style="170" customWidth="1"/>
    <col min="7" max="7" width="30.28515625" style="155" customWidth="1"/>
    <col min="8" max="8" width="22.140625" style="155" customWidth="1"/>
    <col min="9" max="9" width="17.5703125" style="155" customWidth="1"/>
    <col min="10" max="10" width="15.42578125" style="155" customWidth="1"/>
    <col min="11" max="11" width="26.42578125" style="155" customWidth="1"/>
    <col min="12" max="12" width="23.85546875" style="155" customWidth="1"/>
    <col min="13" max="14" width="15.42578125" style="155" hidden="1" customWidth="1"/>
    <col min="15" max="16384" width="11.42578125" style="155"/>
  </cols>
  <sheetData>
    <row r="3" spans="2:16">
      <c r="G3" s="171"/>
      <c r="J3" s="171"/>
    </row>
    <row r="4" spans="2:16">
      <c r="G4" s="171"/>
      <c r="J4" s="171"/>
    </row>
    <row r="5" spans="2:16" ht="18.75">
      <c r="B5" s="172"/>
      <c r="C5" s="172"/>
      <c r="D5" s="172"/>
      <c r="E5" s="467" t="s">
        <v>284</v>
      </c>
      <c r="F5" s="467"/>
      <c r="G5" s="467"/>
      <c r="H5" s="467"/>
      <c r="I5" s="467"/>
      <c r="J5" s="467"/>
      <c r="K5" s="467"/>
      <c r="L5" s="467"/>
      <c r="M5" s="172"/>
      <c r="N5" s="172"/>
      <c r="O5" s="172"/>
      <c r="P5" s="172"/>
    </row>
    <row r="6" spans="2:16" ht="18.75">
      <c r="E6" s="468">
        <v>43282</v>
      </c>
      <c r="F6" s="469"/>
      <c r="G6" s="469"/>
      <c r="H6" s="469"/>
      <c r="I6" s="469"/>
      <c r="J6" s="469"/>
      <c r="K6" s="469"/>
      <c r="L6" s="469"/>
    </row>
    <row r="7" spans="2:16">
      <c r="G7" s="171"/>
      <c r="J7" s="171"/>
    </row>
    <row r="8" spans="2:16" ht="47.25">
      <c r="B8" s="470" t="s">
        <v>285</v>
      </c>
      <c r="C8" s="173" t="s">
        <v>286</v>
      </c>
      <c r="D8" s="173" t="s">
        <v>287</v>
      </c>
      <c r="E8" s="173" t="s">
        <v>288</v>
      </c>
      <c r="F8" s="173" t="s">
        <v>289</v>
      </c>
      <c r="G8" s="174" t="s">
        <v>290</v>
      </c>
      <c r="H8" s="173" t="s">
        <v>291</v>
      </c>
      <c r="I8" s="173" t="s">
        <v>292</v>
      </c>
      <c r="J8" s="174" t="s">
        <v>293</v>
      </c>
      <c r="K8" s="173" t="s">
        <v>294</v>
      </c>
      <c r="L8" s="175" t="s">
        <v>295</v>
      </c>
      <c r="M8" s="175" t="s">
        <v>296</v>
      </c>
      <c r="N8" s="176" t="s">
        <v>297</v>
      </c>
    </row>
    <row r="9" spans="2:16" ht="15.75">
      <c r="B9" s="470"/>
      <c r="C9" s="471" t="s">
        <v>298</v>
      </c>
      <c r="D9" s="472"/>
      <c r="E9" s="472"/>
      <c r="F9" s="472"/>
      <c r="G9" s="473"/>
      <c r="H9" s="177"/>
      <c r="I9" s="177"/>
      <c r="J9" s="178"/>
      <c r="K9" s="177"/>
      <c r="L9" s="179">
        <f>L23+L10+L37+L48</f>
        <v>4077099712.6199999</v>
      </c>
      <c r="M9" s="180"/>
      <c r="N9" s="181"/>
    </row>
    <row r="10" spans="2:16" ht="18.75">
      <c r="B10" s="470"/>
      <c r="C10" s="474" t="s">
        <v>299</v>
      </c>
      <c r="D10" s="475"/>
      <c r="E10" s="475"/>
      <c r="F10" s="475"/>
      <c r="G10" s="476"/>
      <c r="H10" s="182"/>
      <c r="I10" s="182"/>
      <c r="J10" s="183"/>
      <c r="K10" s="182"/>
      <c r="L10" s="184">
        <f>SUBTOTAL(9,L11:L22)</f>
        <v>419205402</v>
      </c>
      <c r="M10" s="185"/>
      <c r="N10" s="186"/>
    </row>
    <row r="11" spans="2:16" ht="30">
      <c r="B11" s="187">
        <v>1</v>
      </c>
      <c r="C11" s="187" t="s">
        <v>227</v>
      </c>
      <c r="D11" s="188" t="s">
        <v>227</v>
      </c>
      <c r="E11" s="188">
        <v>1190204</v>
      </c>
      <c r="F11" s="189" t="s">
        <v>300</v>
      </c>
      <c r="G11" s="188" t="s">
        <v>301</v>
      </c>
      <c r="H11" s="190" t="s">
        <v>302</v>
      </c>
      <c r="I11" s="188" t="s">
        <v>303</v>
      </c>
      <c r="J11" s="188" t="s">
        <v>304</v>
      </c>
      <c r="K11" s="191" t="s">
        <v>305</v>
      </c>
      <c r="L11" s="192">
        <v>11459634</v>
      </c>
      <c r="M11" s="193" t="s">
        <v>306</v>
      </c>
      <c r="N11" s="193">
        <v>43196</v>
      </c>
    </row>
    <row r="12" spans="2:16">
      <c r="B12" s="187">
        <v>2</v>
      </c>
      <c r="C12" s="187" t="s">
        <v>307</v>
      </c>
      <c r="D12" s="188" t="s">
        <v>282</v>
      </c>
      <c r="E12" s="188">
        <v>3070401</v>
      </c>
      <c r="F12" s="189" t="s">
        <v>300</v>
      </c>
      <c r="G12" s="188" t="s">
        <v>308</v>
      </c>
      <c r="H12" s="190" t="s">
        <v>309</v>
      </c>
      <c r="I12" s="188" t="s">
        <v>310</v>
      </c>
      <c r="J12" s="188" t="s">
        <v>311</v>
      </c>
      <c r="K12" s="194" t="s">
        <v>312</v>
      </c>
      <c r="L12" s="192">
        <v>45000000</v>
      </c>
      <c r="M12" s="193">
        <v>42125</v>
      </c>
      <c r="N12" s="193">
        <v>43196</v>
      </c>
    </row>
    <row r="13" spans="2:16">
      <c r="B13" s="187">
        <v>3</v>
      </c>
      <c r="C13" s="187" t="s">
        <v>225</v>
      </c>
      <c r="D13" s="188" t="s">
        <v>225</v>
      </c>
      <c r="E13" s="188">
        <v>5050201</v>
      </c>
      <c r="F13" s="189" t="s">
        <v>300</v>
      </c>
      <c r="G13" s="188" t="s">
        <v>313</v>
      </c>
      <c r="H13" s="190" t="s">
        <v>314</v>
      </c>
      <c r="I13" s="188" t="s">
        <v>315</v>
      </c>
      <c r="J13" s="188" t="s">
        <v>316</v>
      </c>
      <c r="K13" s="194" t="s">
        <v>317</v>
      </c>
      <c r="L13" s="195">
        <v>38475000</v>
      </c>
      <c r="M13" s="193" t="s">
        <v>318</v>
      </c>
      <c r="N13" s="193">
        <v>43196</v>
      </c>
      <c r="O13" s="196"/>
    </row>
    <row r="14" spans="2:16">
      <c r="B14" s="187">
        <v>4</v>
      </c>
      <c r="C14" s="187" t="s">
        <v>229</v>
      </c>
      <c r="D14" s="188" t="s">
        <v>280</v>
      </c>
      <c r="E14" s="188">
        <v>4100314</v>
      </c>
      <c r="F14" s="189" t="s">
        <v>300</v>
      </c>
      <c r="G14" s="197" t="s">
        <v>319</v>
      </c>
      <c r="H14" s="190" t="s">
        <v>320</v>
      </c>
      <c r="I14" s="188" t="s">
        <v>321</v>
      </c>
      <c r="J14" s="188" t="s">
        <v>322</v>
      </c>
      <c r="K14" s="194" t="s">
        <v>323</v>
      </c>
      <c r="L14" s="198">
        <v>25000000</v>
      </c>
      <c r="M14" s="193" t="s">
        <v>324</v>
      </c>
      <c r="N14" s="193">
        <v>43196</v>
      </c>
    </row>
    <row r="15" spans="2:16" ht="30">
      <c r="B15" s="187">
        <v>5</v>
      </c>
      <c r="C15" s="187" t="s">
        <v>307</v>
      </c>
      <c r="D15" s="188" t="s">
        <v>280</v>
      </c>
      <c r="E15" s="188">
        <v>2010901</v>
      </c>
      <c r="F15" s="189" t="s">
        <v>325</v>
      </c>
      <c r="G15" s="188" t="s">
        <v>326</v>
      </c>
      <c r="H15" s="190" t="s">
        <v>327</v>
      </c>
      <c r="I15" s="188" t="s">
        <v>328</v>
      </c>
      <c r="J15" s="188" t="s">
        <v>329</v>
      </c>
      <c r="K15" s="194" t="s">
        <v>330</v>
      </c>
      <c r="L15" s="198">
        <v>12000000</v>
      </c>
      <c r="M15" s="193" t="s">
        <v>331</v>
      </c>
      <c r="N15" s="193">
        <v>43196</v>
      </c>
    </row>
    <row r="16" spans="2:16">
      <c r="B16" s="187">
        <v>6</v>
      </c>
      <c r="C16" s="187" t="s">
        <v>307</v>
      </c>
      <c r="D16" s="188" t="s">
        <v>282</v>
      </c>
      <c r="E16" s="188">
        <v>3051101</v>
      </c>
      <c r="F16" s="189" t="s">
        <v>300</v>
      </c>
      <c r="G16" s="188" t="s">
        <v>332</v>
      </c>
      <c r="H16" s="190" t="s">
        <v>309</v>
      </c>
      <c r="I16" s="188" t="s">
        <v>310</v>
      </c>
      <c r="J16" s="188" t="s">
        <v>333</v>
      </c>
      <c r="K16" s="194" t="s">
        <v>334</v>
      </c>
      <c r="L16" s="192">
        <v>11000000</v>
      </c>
      <c r="M16" s="193">
        <v>42095</v>
      </c>
      <c r="N16" s="193">
        <v>43196</v>
      </c>
    </row>
    <row r="17" spans="2:16" ht="60">
      <c r="B17" s="187">
        <v>7</v>
      </c>
      <c r="C17" s="187" t="s">
        <v>227</v>
      </c>
      <c r="D17" s="188" t="s">
        <v>335</v>
      </c>
      <c r="E17" s="188">
        <v>6080405</v>
      </c>
      <c r="F17" s="199" t="s">
        <v>336</v>
      </c>
      <c r="G17" s="200" t="s">
        <v>337</v>
      </c>
      <c r="H17" s="190" t="s">
        <v>338</v>
      </c>
      <c r="I17" s="188" t="s">
        <v>339</v>
      </c>
      <c r="J17" s="188" t="s">
        <v>340</v>
      </c>
      <c r="K17" s="194" t="s">
        <v>341</v>
      </c>
      <c r="L17" s="192">
        <v>64703194</v>
      </c>
      <c r="M17" s="193">
        <v>42181</v>
      </c>
      <c r="N17" s="193">
        <v>43196</v>
      </c>
      <c r="O17" s="464"/>
      <c r="P17" s="465"/>
    </row>
    <row r="18" spans="2:16" ht="105">
      <c r="B18" s="187">
        <v>8</v>
      </c>
      <c r="C18" s="187" t="s">
        <v>307</v>
      </c>
      <c r="D18" s="188" t="s">
        <v>342</v>
      </c>
      <c r="E18" s="201" t="s">
        <v>343</v>
      </c>
      <c r="F18" s="202" t="s">
        <v>300</v>
      </c>
      <c r="G18" s="203" t="s">
        <v>344</v>
      </c>
      <c r="H18" s="204" t="s">
        <v>345</v>
      </c>
      <c r="I18" s="201" t="s">
        <v>346</v>
      </c>
      <c r="J18" s="201" t="s">
        <v>347</v>
      </c>
      <c r="K18" s="194" t="s">
        <v>348</v>
      </c>
      <c r="L18" s="205">
        <v>10000000</v>
      </c>
      <c r="M18" s="206" t="s">
        <v>349</v>
      </c>
      <c r="N18" s="193">
        <v>43196</v>
      </c>
    </row>
    <row r="19" spans="2:16" ht="60">
      <c r="B19" s="187">
        <v>9</v>
      </c>
      <c r="C19" s="187" t="s">
        <v>307</v>
      </c>
      <c r="D19" s="188" t="s">
        <v>350</v>
      </c>
      <c r="E19" s="188">
        <v>2050103</v>
      </c>
      <c r="F19" s="202" t="s">
        <v>300</v>
      </c>
      <c r="G19" s="190" t="s">
        <v>351</v>
      </c>
      <c r="H19" s="190" t="s">
        <v>352</v>
      </c>
      <c r="I19" s="207" t="s">
        <v>353</v>
      </c>
      <c r="J19" s="188" t="s">
        <v>354</v>
      </c>
      <c r="K19" s="194" t="s">
        <v>355</v>
      </c>
      <c r="L19" s="205">
        <v>80000000</v>
      </c>
      <c r="M19" s="206" t="s">
        <v>356</v>
      </c>
      <c r="N19" s="193">
        <v>43196</v>
      </c>
    </row>
    <row r="20" spans="2:16" ht="45">
      <c r="B20" s="187">
        <v>10</v>
      </c>
      <c r="C20" s="187" t="s">
        <v>225</v>
      </c>
      <c r="D20" s="188" t="s">
        <v>357</v>
      </c>
      <c r="E20" s="188">
        <v>5010105</v>
      </c>
      <c r="F20" s="202" t="s">
        <v>325</v>
      </c>
      <c r="G20" s="190" t="s">
        <v>358</v>
      </c>
      <c r="H20" s="190" t="s">
        <v>359</v>
      </c>
      <c r="I20" s="188" t="s">
        <v>360</v>
      </c>
      <c r="J20" s="188" t="s">
        <v>361</v>
      </c>
      <c r="K20" s="191" t="s">
        <v>362</v>
      </c>
      <c r="L20" s="208">
        <v>57899348</v>
      </c>
      <c r="M20" s="206" t="s">
        <v>363</v>
      </c>
      <c r="N20" s="193">
        <v>43196</v>
      </c>
    </row>
    <row r="21" spans="2:16" ht="45">
      <c r="B21" s="187">
        <v>11</v>
      </c>
      <c r="C21" s="187" t="s">
        <v>227</v>
      </c>
      <c r="D21" s="188" t="s">
        <v>364</v>
      </c>
      <c r="E21" s="188">
        <v>6050204</v>
      </c>
      <c r="F21" s="202" t="s">
        <v>300</v>
      </c>
      <c r="G21" s="190" t="s">
        <v>365</v>
      </c>
      <c r="H21" s="190" t="s">
        <v>366</v>
      </c>
      <c r="I21" s="188" t="s">
        <v>367</v>
      </c>
      <c r="J21" s="188" t="s">
        <v>368</v>
      </c>
      <c r="K21" s="191" t="s">
        <v>369</v>
      </c>
      <c r="L21" s="205">
        <v>24868226</v>
      </c>
      <c r="M21" s="206" t="s">
        <v>370</v>
      </c>
      <c r="N21" s="193">
        <v>43196</v>
      </c>
    </row>
    <row r="22" spans="2:16" ht="30">
      <c r="B22" s="187">
        <v>12</v>
      </c>
      <c r="C22" s="187" t="s">
        <v>228</v>
      </c>
      <c r="D22" s="188" t="s">
        <v>371</v>
      </c>
      <c r="E22" s="207">
        <v>7010503</v>
      </c>
      <c r="F22" s="202" t="s">
        <v>300</v>
      </c>
      <c r="G22" s="191" t="s">
        <v>372</v>
      </c>
      <c r="H22" s="191" t="s">
        <v>309</v>
      </c>
      <c r="I22" s="201" t="s">
        <v>373</v>
      </c>
      <c r="J22" s="187" t="s">
        <v>374</v>
      </c>
      <c r="K22" s="191" t="s">
        <v>375</v>
      </c>
      <c r="L22" s="205">
        <v>38800000</v>
      </c>
      <c r="M22" s="206" t="s">
        <v>376</v>
      </c>
      <c r="N22" s="193">
        <v>43196</v>
      </c>
    </row>
    <row r="23" spans="2:16" ht="18.75">
      <c r="B23" s="466" t="s">
        <v>377</v>
      </c>
      <c r="C23" s="466"/>
      <c r="D23" s="466"/>
      <c r="E23" s="466"/>
      <c r="F23" s="466"/>
      <c r="G23" s="466"/>
      <c r="H23" s="466"/>
      <c r="I23" s="209"/>
      <c r="J23" s="210"/>
      <c r="K23" s="209"/>
      <c r="L23" s="211">
        <f>SUBTOTAL(9,L24:L36)</f>
        <v>1365055698.8299999</v>
      </c>
      <c r="M23" s="212"/>
      <c r="N23" s="213"/>
    </row>
    <row r="24" spans="2:16">
      <c r="B24" s="187">
        <v>13</v>
      </c>
      <c r="C24" s="187" t="s">
        <v>228</v>
      </c>
      <c r="D24" s="188" t="s">
        <v>371</v>
      </c>
      <c r="E24" s="207">
        <v>7010109</v>
      </c>
      <c r="F24" s="202" t="s">
        <v>300</v>
      </c>
      <c r="G24" s="201" t="s">
        <v>378</v>
      </c>
      <c r="H24" s="207" t="s">
        <v>379</v>
      </c>
      <c r="I24" s="207" t="s">
        <v>380</v>
      </c>
      <c r="J24" s="207" t="s">
        <v>380</v>
      </c>
      <c r="K24" s="191" t="s">
        <v>381</v>
      </c>
      <c r="L24" s="205">
        <v>240000000</v>
      </c>
      <c r="M24" s="206" t="s">
        <v>382</v>
      </c>
      <c r="N24" s="193">
        <v>43196</v>
      </c>
    </row>
    <row r="25" spans="2:16">
      <c r="B25" s="187">
        <v>14</v>
      </c>
      <c r="C25" s="187" t="s">
        <v>228</v>
      </c>
      <c r="D25" s="188" t="s">
        <v>371</v>
      </c>
      <c r="E25" s="207">
        <v>7030503</v>
      </c>
      <c r="F25" s="202" t="s">
        <v>300</v>
      </c>
      <c r="G25" s="191" t="s">
        <v>383</v>
      </c>
      <c r="H25" s="201" t="s">
        <v>384</v>
      </c>
      <c r="I25" s="201" t="s">
        <v>373</v>
      </c>
      <c r="J25" s="201" t="s">
        <v>385</v>
      </c>
      <c r="K25" s="191" t="s">
        <v>381</v>
      </c>
      <c r="L25" s="205">
        <v>187818543</v>
      </c>
      <c r="M25" s="206" t="s">
        <v>386</v>
      </c>
      <c r="N25" s="193">
        <v>43196</v>
      </c>
    </row>
    <row r="26" spans="2:16" ht="30">
      <c r="B26" s="187">
        <v>15</v>
      </c>
      <c r="C26" s="187" t="s">
        <v>307</v>
      </c>
      <c r="D26" s="190" t="s">
        <v>281</v>
      </c>
      <c r="E26" s="207">
        <v>2020303</v>
      </c>
      <c r="F26" s="202" t="s">
        <v>300</v>
      </c>
      <c r="G26" s="191" t="s">
        <v>387</v>
      </c>
      <c r="H26" s="201" t="s">
        <v>384</v>
      </c>
      <c r="I26" s="201" t="s">
        <v>328</v>
      </c>
      <c r="J26" s="187" t="s">
        <v>388</v>
      </c>
      <c r="K26" s="191" t="s">
        <v>389</v>
      </c>
      <c r="L26" s="205">
        <v>258661288</v>
      </c>
      <c r="M26" s="206" t="s">
        <v>390</v>
      </c>
      <c r="N26" s="193">
        <v>43196</v>
      </c>
    </row>
    <row r="27" spans="2:16" ht="30">
      <c r="B27" s="187">
        <v>16</v>
      </c>
      <c r="C27" s="187" t="s">
        <v>225</v>
      </c>
      <c r="D27" s="188" t="s">
        <v>225</v>
      </c>
      <c r="E27" s="207">
        <v>5030503</v>
      </c>
      <c r="F27" s="202" t="s">
        <v>300</v>
      </c>
      <c r="G27" s="194" t="s">
        <v>391</v>
      </c>
      <c r="H27" s="201" t="s">
        <v>392</v>
      </c>
      <c r="I27" s="201" t="s">
        <v>315</v>
      </c>
      <c r="J27" s="187" t="s">
        <v>393</v>
      </c>
      <c r="K27" s="191" t="s">
        <v>389</v>
      </c>
      <c r="L27" s="205">
        <v>14901220</v>
      </c>
      <c r="M27" s="206" t="s">
        <v>394</v>
      </c>
      <c r="N27" s="214" t="s">
        <v>395</v>
      </c>
    </row>
    <row r="28" spans="2:16" ht="30">
      <c r="B28" s="187">
        <v>17</v>
      </c>
      <c r="C28" s="187" t="s">
        <v>225</v>
      </c>
      <c r="D28" s="188" t="s">
        <v>225</v>
      </c>
      <c r="E28" s="207">
        <v>5020302</v>
      </c>
      <c r="F28" s="202" t="s">
        <v>300</v>
      </c>
      <c r="G28" s="191" t="s">
        <v>396</v>
      </c>
      <c r="H28" s="201" t="s">
        <v>309</v>
      </c>
      <c r="I28" s="201" t="s">
        <v>315</v>
      </c>
      <c r="J28" s="187" t="s">
        <v>397</v>
      </c>
      <c r="K28" s="191" t="s">
        <v>389</v>
      </c>
      <c r="L28" s="205">
        <v>23358647.829999998</v>
      </c>
      <c r="M28" s="206" t="s">
        <v>398</v>
      </c>
      <c r="N28" s="193">
        <v>43196</v>
      </c>
    </row>
    <row r="29" spans="2:16" ht="30">
      <c r="B29" s="187">
        <v>18</v>
      </c>
      <c r="C29" s="187" t="s">
        <v>225</v>
      </c>
      <c r="D29" s="188" t="s">
        <v>225</v>
      </c>
      <c r="E29" s="207">
        <v>5020307</v>
      </c>
      <c r="F29" s="202" t="s">
        <v>300</v>
      </c>
      <c r="G29" s="215" t="s">
        <v>399</v>
      </c>
      <c r="H29" s="201" t="s">
        <v>309</v>
      </c>
      <c r="I29" s="201" t="s">
        <v>315</v>
      </c>
      <c r="J29" s="201" t="s">
        <v>397</v>
      </c>
      <c r="K29" s="191" t="s">
        <v>389</v>
      </c>
      <c r="L29" s="205">
        <v>27600000</v>
      </c>
      <c r="M29" s="216" t="s">
        <v>400</v>
      </c>
      <c r="N29" s="193">
        <v>43196</v>
      </c>
    </row>
    <row r="30" spans="2:16">
      <c r="B30" s="187">
        <v>19</v>
      </c>
      <c r="C30" s="187" t="s">
        <v>226</v>
      </c>
      <c r="D30" s="188" t="s">
        <v>226</v>
      </c>
      <c r="E30" s="207">
        <v>6011301</v>
      </c>
      <c r="F30" s="202" t="s">
        <v>300</v>
      </c>
      <c r="G30" s="191" t="s">
        <v>401</v>
      </c>
      <c r="H30" s="201" t="s">
        <v>402</v>
      </c>
      <c r="I30" s="201" t="s">
        <v>403</v>
      </c>
      <c r="J30" s="187" t="s">
        <v>367</v>
      </c>
      <c r="K30" s="191" t="s">
        <v>404</v>
      </c>
      <c r="L30" s="205">
        <v>277000000</v>
      </c>
      <c r="M30" s="206" t="s">
        <v>405</v>
      </c>
      <c r="N30" s="216" t="s">
        <v>395</v>
      </c>
    </row>
    <row r="31" spans="2:16" ht="30">
      <c r="B31" s="187">
        <v>20</v>
      </c>
      <c r="C31" s="187" t="s">
        <v>307</v>
      </c>
      <c r="D31" s="188" t="s">
        <v>280</v>
      </c>
      <c r="E31" s="207">
        <v>4100306</v>
      </c>
      <c r="F31" s="202" t="s">
        <v>300</v>
      </c>
      <c r="G31" s="217" t="s">
        <v>406</v>
      </c>
      <c r="H31" s="201" t="s">
        <v>309</v>
      </c>
      <c r="I31" s="201" t="s">
        <v>321</v>
      </c>
      <c r="J31" s="201" t="s">
        <v>407</v>
      </c>
      <c r="K31" s="191" t="s">
        <v>404</v>
      </c>
      <c r="L31" s="205">
        <v>26800000</v>
      </c>
      <c r="M31" s="218" t="s">
        <v>408</v>
      </c>
      <c r="N31" s="216" t="s">
        <v>395</v>
      </c>
    </row>
    <row r="32" spans="2:16">
      <c r="B32" s="187">
        <v>21</v>
      </c>
      <c r="C32" s="187" t="s">
        <v>307</v>
      </c>
      <c r="D32" s="188" t="s">
        <v>282</v>
      </c>
      <c r="E32" s="207">
        <v>3010504</v>
      </c>
      <c r="F32" s="202" t="s">
        <v>300</v>
      </c>
      <c r="G32" s="187" t="s">
        <v>409</v>
      </c>
      <c r="H32" s="201" t="s">
        <v>309</v>
      </c>
      <c r="I32" s="201" t="s">
        <v>310</v>
      </c>
      <c r="J32" s="201" t="s">
        <v>310</v>
      </c>
      <c r="K32" s="191" t="s">
        <v>404</v>
      </c>
      <c r="L32" s="205">
        <v>214000000</v>
      </c>
      <c r="M32" s="218" t="s">
        <v>410</v>
      </c>
      <c r="N32" s="193">
        <v>43196</v>
      </c>
    </row>
    <row r="33" spans="2:14" ht="30">
      <c r="B33" s="187">
        <v>22</v>
      </c>
      <c r="C33" s="219" t="s">
        <v>227</v>
      </c>
      <c r="D33" s="220" t="s">
        <v>227</v>
      </c>
      <c r="E33" s="221">
        <v>6050108</v>
      </c>
      <c r="F33" s="222" t="s">
        <v>300</v>
      </c>
      <c r="G33" s="219" t="s">
        <v>411</v>
      </c>
      <c r="H33" s="223" t="s">
        <v>309</v>
      </c>
      <c r="I33" s="223" t="s">
        <v>403</v>
      </c>
      <c r="J33" s="223" t="s">
        <v>412</v>
      </c>
      <c r="K33" s="191" t="s">
        <v>404</v>
      </c>
      <c r="L33" s="224">
        <v>28400000</v>
      </c>
      <c r="M33" s="225" t="s">
        <v>413</v>
      </c>
      <c r="N33" s="193">
        <v>43196</v>
      </c>
    </row>
    <row r="34" spans="2:14" ht="30">
      <c r="B34" s="187">
        <v>23</v>
      </c>
      <c r="C34" s="187" t="s">
        <v>225</v>
      </c>
      <c r="D34" s="188" t="s">
        <v>225</v>
      </c>
      <c r="E34" s="207">
        <v>5070104</v>
      </c>
      <c r="F34" s="202" t="s">
        <v>300</v>
      </c>
      <c r="G34" s="215" t="s">
        <v>414</v>
      </c>
      <c r="H34" s="201" t="s">
        <v>415</v>
      </c>
      <c r="I34" s="223" t="s">
        <v>360</v>
      </c>
      <c r="J34" s="223" t="s">
        <v>416</v>
      </c>
      <c r="K34" s="191" t="s">
        <v>404</v>
      </c>
      <c r="L34" s="205">
        <v>40500000</v>
      </c>
      <c r="M34" s="218" t="s">
        <v>417</v>
      </c>
      <c r="N34" s="193">
        <v>43196</v>
      </c>
    </row>
    <row r="35" spans="2:14" ht="30">
      <c r="B35" s="187">
        <v>24</v>
      </c>
      <c r="C35" s="187" t="s">
        <v>307</v>
      </c>
      <c r="D35" s="188" t="s">
        <v>279</v>
      </c>
      <c r="E35" s="207">
        <v>1080701</v>
      </c>
      <c r="F35" s="202" t="s">
        <v>325</v>
      </c>
      <c r="G35" s="187" t="s">
        <v>418</v>
      </c>
      <c r="H35" s="191" t="s">
        <v>419</v>
      </c>
      <c r="I35" s="201" t="s">
        <v>420</v>
      </c>
      <c r="J35" s="201" t="s">
        <v>421</v>
      </c>
      <c r="K35" s="194" t="s">
        <v>422</v>
      </c>
      <c r="L35" s="205">
        <v>12000000</v>
      </c>
      <c r="M35" s="201" t="s">
        <v>423</v>
      </c>
      <c r="N35" s="216" t="s">
        <v>395</v>
      </c>
    </row>
    <row r="36" spans="2:14" ht="45">
      <c r="B36" s="187">
        <v>25</v>
      </c>
      <c r="C36" s="187" t="s">
        <v>307</v>
      </c>
      <c r="D36" s="188" t="s">
        <v>280</v>
      </c>
      <c r="E36" s="226">
        <v>4010404</v>
      </c>
      <c r="F36" s="202" t="s">
        <v>424</v>
      </c>
      <c r="G36" s="226" t="s">
        <v>425</v>
      </c>
      <c r="H36" s="191" t="s">
        <v>426</v>
      </c>
      <c r="I36" s="201" t="s">
        <v>427</v>
      </c>
      <c r="J36" s="201" t="s">
        <v>427</v>
      </c>
      <c r="K36" s="191" t="s">
        <v>428</v>
      </c>
      <c r="L36" s="205">
        <v>14016000</v>
      </c>
      <c r="M36" s="201" t="s">
        <v>429</v>
      </c>
      <c r="N36" s="216" t="s">
        <v>395</v>
      </c>
    </row>
    <row r="37" spans="2:14" ht="18.75">
      <c r="B37" s="466" t="s">
        <v>430</v>
      </c>
      <c r="C37" s="466"/>
      <c r="D37" s="466"/>
      <c r="E37" s="466"/>
      <c r="F37" s="466"/>
      <c r="G37" s="466"/>
      <c r="H37" s="466"/>
      <c r="I37" s="209"/>
      <c r="J37" s="210"/>
      <c r="K37" s="209"/>
      <c r="L37" s="184">
        <f>SUBTOTAL(9,L38:L47)</f>
        <v>1344790448.26</v>
      </c>
      <c r="M37" s="212"/>
      <c r="N37" s="213"/>
    </row>
    <row r="38" spans="2:14" ht="30">
      <c r="B38" s="187">
        <v>26</v>
      </c>
      <c r="C38" s="227" t="s">
        <v>307</v>
      </c>
      <c r="D38" s="228" t="s">
        <v>281</v>
      </c>
      <c r="E38" s="229">
        <v>2060117</v>
      </c>
      <c r="F38" s="230" t="s">
        <v>431</v>
      </c>
      <c r="G38" s="231" t="s">
        <v>432</v>
      </c>
      <c r="H38" s="232" t="s">
        <v>309</v>
      </c>
      <c r="I38" s="233" t="s">
        <v>328</v>
      </c>
      <c r="J38" s="233" t="s">
        <v>433</v>
      </c>
      <c r="K38" s="191" t="s">
        <v>434</v>
      </c>
      <c r="L38" s="234"/>
      <c r="M38" s="235">
        <v>42736</v>
      </c>
      <c r="N38" s="236" t="s">
        <v>435</v>
      </c>
    </row>
    <row r="39" spans="2:14" ht="30">
      <c r="B39" s="187">
        <v>27</v>
      </c>
      <c r="C39" s="187" t="s">
        <v>225</v>
      </c>
      <c r="D39" s="188" t="s">
        <v>225</v>
      </c>
      <c r="E39" s="226">
        <v>5030104</v>
      </c>
      <c r="F39" s="202" t="s">
        <v>325</v>
      </c>
      <c r="G39" s="237" t="s">
        <v>393</v>
      </c>
      <c r="H39" s="191" t="s">
        <v>436</v>
      </c>
      <c r="I39" s="233" t="s">
        <v>315</v>
      </c>
      <c r="J39" s="238" t="s">
        <v>437</v>
      </c>
      <c r="K39" s="191" t="s">
        <v>438</v>
      </c>
      <c r="L39" s="205">
        <v>99790448.260000005</v>
      </c>
      <c r="M39" s="235">
        <v>42887</v>
      </c>
      <c r="N39" s="193">
        <v>43196</v>
      </c>
    </row>
    <row r="40" spans="2:14" ht="31.5">
      <c r="B40" s="187">
        <v>28</v>
      </c>
      <c r="C40" s="187" t="s">
        <v>307</v>
      </c>
      <c r="D40" s="200" t="s">
        <v>280</v>
      </c>
      <c r="E40" s="226">
        <v>4010106</v>
      </c>
      <c r="F40" s="202" t="s">
        <v>300</v>
      </c>
      <c r="G40" s="239" t="s">
        <v>439</v>
      </c>
      <c r="H40" s="191" t="s">
        <v>440</v>
      </c>
      <c r="I40" s="233" t="s">
        <v>321</v>
      </c>
      <c r="J40" s="240" t="s">
        <v>427</v>
      </c>
      <c r="K40" s="191" t="s">
        <v>441</v>
      </c>
      <c r="L40" s="205">
        <v>175000000</v>
      </c>
      <c r="M40" s="235">
        <v>43089</v>
      </c>
      <c r="N40" s="193">
        <v>43196</v>
      </c>
    </row>
    <row r="41" spans="2:14" ht="15.75">
      <c r="B41" s="187">
        <v>29</v>
      </c>
      <c r="C41" s="187" t="s">
        <v>228</v>
      </c>
      <c r="D41" s="188" t="s">
        <v>371</v>
      </c>
      <c r="E41" s="226">
        <v>7060403</v>
      </c>
      <c r="F41" s="202" t="s">
        <v>300</v>
      </c>
      <c r="G41" s="241" t="s">
        <v>442</v>
      </c>
      <c r="H41" s="191" t="s">
        <v>440</v>
      </c>
      <c r="I41" s="240" t="s">
        <v>443</v>
      </c>
      <c r="J41" s="240" t="s">
        <v>444</v>
      </c>
      <c r="K41" s="191" t="s">
        <v>441</v>
      </c>
      <c r="L41" s="205">
        <v>175000000</v>
      </c>
      <c r="M41" s="242" t="s">
        <v>445</v>
      </c>
      <c r="N41" s="193">
        <v>43196</v>
      </c>
    </row>
    <row r="42" spans="2:14" ht="15.75">
      <c r="B42" s="187">
        <v>30</v>
      </c>
      <c r="C42" s="187" t="s">
        <v>228</v>
      </c>
      <c r="D42" s="188" t="s">
        <v>371</v>
      </c>
      <c r="E42" s="226">
        <v>7020405</v>
      </c>
      <c r="F42" s="202" t="s">
        <v>300</v>
      </c>
      <c r="G42" s="243" t="s">
        <v>446</v>
      </c>
      <c r="H42" s="191" t="s">
        <v>440</v>
      </c>
      <c r="I42" s="240" t="s">
        <v>447</v>
      </c>
      <c r="J42" s="240" t="s">
        <v>448</v>
      </c>
      <c r="K42" s="191" t="s">
        <v>441</v>
      </c>
      <c r="L42" s="205">
        <v>150000000</v>
      </c>
      <c r="M42" s="242" t="s">
        <v>449</v>
      </c>
      <c r="N42" s="193">
        <v>43196</v>
      </c>
    </row>
    <row r="43" spans="2:14" ht="15.75">
      <c r="B43" s="187">
        <v>31</v>
      </c>
      <c r="C43" s="187" t="s">
        <v>228</v>
      </c>
      <c r="D43" s="188" t="s">
        <v>371</v>
      </c>
      <c r="E43" s="226">
        <v>7030601</v>
      </c>
      <c r="F43" s="202" t="s">
        <v>300</v>
      </c>
      <c r="G43" s="243" t="s">
        <v>450</v>
      </c>
      <c r="H43" s="191" t="s">
        <v>440</v>
      </c>
      <c r="I43" s="240" t="s">
        <v>385</v>
      </c>
      <c r="J43" s="240" t="s">
        <v>451</v>
      </c>
      <c r="K43" s="191" t="s">
        <v>441</v>
      </c>
      <c r="L43" s="205">
        <v>150000000</v>
      </c>
      <c r="M43" s="242" t="s">
        <v>452</v>
      </c>
      <c r="N43" s="193">
        <v>43196</v>
      </c>
    </row>
    <row r="44" spans="2:14" ht="24">
      <c r="B44" s="187">
        <v>32</v>
      </c>
      <c r="C44" s="187" t="s">
        <v>227</v>
      </c>
      <c r="D44" s="187" t="s">
        <v>227</v>
      </c>
      <c r="E44" s="226">
        <v>6080302</v>
      </c>
      <c r="F44" s="202" t="s">
        <v>300</v>
      </c>
      <c r="G44" s="243" t="s">
        <v>453</v>
      </c>
      <c r="H44" s="191" t="s">
        <v>440</v>
      </c>
      <c r="I44" s="240" t="s">
        <v>454</v>
      </c>
      <c r="J44" s="240" t="s">
        <v>455</v>
      </c>
      <c r="K44" s="191" t="s">
        <v>441</v>
      </c>
      <c r="L44" s="205">
        <v>130000000</v>
      </c>
      <c r="M44" s="242" t="s">
        <v>456</v>
      </c>
      <c r="N44" s="193">
        <v>43196</v>
      </c>
    </row>
    <row r="45" spans="2:14" ht="15.75">
      <c r="B45" s="187">
        <v>33</v>
      </c>
      <c r="C45" s="187" t="s">
        <v>228</v>
      </c>
      <c r="D45" s="187" t="s">
        <v>228</v>
      </c>
      <c r="E45" s="226">
        <v>7050103</v>
      </c>
      <c r="F45" s="202" t="s">
        <v>300</v>
      </c>
      <c r="G45" s="239" t="s">
        <v>457</v>
      </c>
      <c r="H45" s="191" t="s">
        <v>440</v>
      </c>
      <c r="I45" s="240" t="s">
        <v>458</v>
      </c>
      <c r="J45" s="240" t="s">
        <v>459</v>
      </c>
      <c r="K45" s="191" t="s">
        <v>441</v>
      </c>
      <c r="L45" s="205">
        <v>150000000</v>
      </c>
      <c r="M45" s="242" t="s">
        <v>445</v>
      </c>
      <c r="N45" s="193">
        <v>43196</v>
      </c>
    </row>
    <row r="46" spans="2:14" ht="15.75">
      <c r="B46" s="187">
        <v>34</v>
      </c>
      <c r="C46" s="187" t="s">
        <v>228</v>
      </c>
      <c r="D46" s="187" t="s">
        <v>228</v>
      </c>
      <c r="E46" s="226">
        <v>7050203</v>
      </c>
      <c r="F46" s="202" t="s">
        <v>300</v>
      </c>
      <c r="G46" s="243" t="s">
        <v>460</v>
      </c>
      <c r="H46" s="191" t="s">
        <v>440</v>
      </c>
      <c r="I46" s="240" t="s">
        <v>458</v>
      </c>
      <c r="J46" s="240" t="s">
        <v>461</v>
      </c>
      <c r="K46" s="191" t="s">
        <v>441</v>
      </c>
      <c r="L46" s="205">
        <v>185000000</v>
      </c>
      <c r="M46" s="242" t="s">
        <v>445</v>
      </c>
      <c r="N46" s="193">
        <v>43196</v>
      </c>
    </row>
    <row r="47" spans="2:14" ht="15.75">
      <c r="B47" s="187">
        <v>35</v>
      </c>
      <c r="C47" s="187" t="s">
        <v>226</v>
      </c>
      <c r="D47" s="187" t="s">
        <v>226</v>
      </c>
      <c r="E47" s="226">
        <v>2090103</v>
      </c>
      <c r="F47" s="202" t="s">
        <v>300</v>
      </c>
      <c r="G47" s="239" t="s">
        <v>462</v>
      </c>
      <c r="H47" s="191" t="s">
        <v>440</v>
      </c>
      <c r="I47" s="240" t="s">
        <v>463</v>
      </c>
      <c r="J47" s="240" t="s">
        <v>463</v>
      </c>
      <c r="K47" s="191" t="s">
        <v>441</v>
      </c>
      <c r="L47" s="205">
        <v>130000000</v>
      </c>
      <c r="M47" s="242" t="s">
        <v>464</v>
      </c>
      <c r="N47" s="193">
        <v>43196</v>
      </c>
    </row>
    <row r="48" spans="2:14" ht="15.75" customHeight="1">
      <c r="B48" s="466" t="s">
        <v>465</v>
      </c>
      <c r="C48" s="466"/>
      <c r="D48" s="466"/>
      <c r="E48" s="466"/>
      <c r="F48" s="466"/>
      <c r="G48" s="466"/>
      <c r="H48" s="466"/>
      <c r="I48" s="244"/>
      <c r="J48" s="245"/>
      <c r="K48" s="245"/>
      <c r="L48" s="184">
        <f>SUBTOTAL(9,L49:L72)</f>
        <v>948048163.52999997</v>
      </c>
      <c r="M48" s="246"/>
      <c r="N48" s="247"/>
    </row>
    <row r="49" spans="2:14" ht="15.75">
      <c r="B49" s="187">
        <v>36</v>
      </c>
      <c r="C49" s="248" t="s">
        <v>307</v>
      </c>
      <c r="D49" s="248" t="s">
        <v>226</v>
      </c>
      <c r="E49" s="226">
        <v>4020201</v>
      </c>
      <c r="F49" s="202" t="s">
        <v>300</v>
      </c>
      <c r="G49" s="239" t="s">
        <v>466</v>
      </c>
      <c r="H49" s="191" t="s">
        <v>309</v>
      </c>
      <c r="I49" s="249" t="s">
        <v>467</v>
      </c>
      <c r="J49" s="249" t="s">
        <v>468</v>
      </c>
      <c r="K49" s="191" t="s">
        <v>469</v>
      </c>
      <c r="L49" s="205">
        <v>99999612.310000002</v>
      </c>
      <c r="M49" s="242" t="s">
        <v>470</v>
      </c>
      <c r="N49" s="193">
        <v>43196</v>
      </c>
    </row>
    <row r="50" spans="2:14" ht="15.75">
      <c r="B50" s="187">
        <v>37</v>
      </c>
      <c r="C50" s="248" t="s">
        <v>225</v>
      </c>
      <c r="D50" s="248" t="s">
        <v>225</v>
      </c>
      <c r="E50" s="226">
        <v>5030405</v>
      </c>
      <c r="F50" s="202" t="s">
        <v>300</v>
      </c>
      <c r="G50" s="250" t="s">
        <v>471</v>
      </c>
      <c r="H50" s="251" t="s">
        <v>440</v>
      </c>
      <c r="I50" s="252" t="s">
        <v>360</v>
      </c>
      <c r="J50" s="252" t="s">
        <v>437</v>
      </c>
      <c r="K50" s="251" t="s">
        <v>434</v>
      </c>
      <c r="L50" s="205">
        <v>130000000</v>
      </c>
      <c r="M50" s="253">
        <v>43139</v>
      </c>
      <c r="N50" s="193">
        <v>43209</v>
      </c>
    </row>
    <row r="51" spans="2:14">
      <c r="B51" s="187">
        <v>38</v>
      </c>
      <c r="C51" s="254" t="s">
        <v>472</v>
      </c>
      <c r="D51" s="254" t="s">
        <v>472</v>
      </c>
      <c r="E51" s="255">
        <v>6010505</v>
      </c>
      <c r="F51" s="202" t="s">
        <v>300</v>
      </c>
      <c r="G51" s="250" t="s">
        <v>473</v>
      </c>
      <c r="H51" s="251" t="s">
        <v>440</v>
      </c>
      <c r="I51" s="252" t="s">
        <v>367</v>
      </c>
      <c r="J51" s="252" t="s">
        <v>474</v>
      </c>
      <c r="K51" s="251" t="s">
        <v>434</v>
      </c>
      <c r="L51" s="205">
        <v>125000000</v>
      </c>
      <c r="M51" s="253">
        <v>43158</v>
      </c>
      <c r="N51" s="193">
        <v>43209</v>
      </c>
    </row>
    <row r="52" spans="2:14">
      <c r="B52" s="187">
        <v>39</v>
      </c>
      <c r="C52" s="248" t="s">
        <v>225</v>
      </c>
      <c r="D52" s="248" t="s">
        <v>225</v>
      </c>
      <c r="E52" s="255">
        <v>5030307</v>
      </c>
      <c r="F52" s="202" t="s">
        <v>300</v>
      </c>
      <c r="G52" s="250" t="s">
        <v>475</v>
      </c>
      <c r="H52" s="251" t="s">
        <v>440</v>
      </c>
      <c r="I52" s="252" t="s">
        <v>360</v>
      </c>
      <c r="J52" s="252" t="s">
        <v>437</v>
      </c>
      <c r="K52" s="251" t="s">
        <v>434</v>
      </c>
      <c r="L52" s="205">
        <v>125000000</v>
      </c>
      <c r="M52" s="253">
        <v>43139</v>
      </c>
      <c r="N52" s="193">
        <v>43209</v>
      </c>
    </row>
    <row r="53" spans="2:14">
      <c r="B53" s="187">
        <v>40</v>
      </c>
      <c r="C53" s="254" t="s">
        <v>472</v>
      </c>
      <c r="D53" s="254" t="s">
        <v>472</v>
      </c>
      <c r="E53" s="255">
        <v>6011501</v>
      </c>
      <c r="F53" s="202" t="s">
        <v>300</v>
      </c>
      <c r="G53" s="250" t="s">
        <v>476</v>
      </c>
      <c r="H53" s="251" t="s">
        <v>440</v>
      </c>
      <c r="I53" s="252" t="s">
        <v>367</v>
      </c>
      <c r="J53" s="252" t="s">
        <v>477</v>
      </c>
      <c r="K53" s="251" t="s">
        <v>434</v>
      </c>
      <c r="L53" s="205">
        <v>154000000</v>
      </c>
      <c r="M53" s="253">
        <v>42894</v>
      </c>
      <c r="N53" s="193">
        <v>43209</v>
      </c>
    </row>
    <row r="54" spans="2:14">
      <c r="B54" s="187">
        <v>41</v>
      </c>
      <c r="C54" s="254" t="s">
        <v>472</v>
      </c>
      <c r="D54" s="254" t="s">
        <v>472</v>
      </c>
      <c r="E54" s="255">
        <v>6011502</v>
      </c>
      <c r="F54" s="256" t="s">
        <v>325</v>
      </c>
      <c r="G54" s="250" t="s">
        <v>478</v>
      </c>
      <c r="H54" s="251" t="s">
        <v>440</v>
      </c>
      <c r="I54" s="252" t="s">
        <v>367</v>
      </c>
      <c r="J54" s="252" t="s">
        <v>477</v>
      </c>
      <c r="K54" s="251" t="s">
        <v>434</v>
      </c>
      <c r="L54" s="205">
        <v>150000000</v>
      </c>
      <c r="M54" s="253">
        <v>43153</v>
      </c>
      <c r="N54" s="193">
        <v>43209</v>
      </c>
    </row>
    <row r="55" spans="2:14">
      <c r="B55" s="187">
        <v>42</v>
      </c>
      <c r="C55" s="257" t="s">
        <v>357</v>
      </c>
      <c r="D55" s="258" t="s">
        <v>357</v>
      </c>
      <c r="E55" s="255">
        <v>5080602</v>
      </c>
      <c r="F55" s="202" t="s">
        <v>300</v>
      </c>
      <c r="G55" s="259" t="s">
        <v>479</v>
      </c>
      <c r="H55" s="259" t="s">
        <v>392</v>
      </c>
      <c r="I55" s="260" t="s">
        <v>360</v>
      </c>
      <c r="J55" s="261" t="s">
        <v>480</v>
      </c>
      <c r="K55" s="191" t="s">
        <v>441</v>
      </c>
      <c r="L55" s="202" t="s">
        <v>252</v>
      </c>
      <c r="M55" s="262">
        <v>43056</v>
      </c>
      <c r="N55" s="259"/>
    </row>
    <row r="56" spans="2:14">
      <c r="B56" s="187">
        <v>43</v>
      </c>
      <c r="C56" s="263" t="s">
        <v>329</v>
      </c>
      <c r="D56" s="263" t="s">
        <v>342</v>
      </c>
      <c r="E56" s="255">
        <v>1070102</v>
      </c>
      <c r="F56" s="256" t="s">
        <v>325</v>
      </c>
      <c r="G56" s="259" t="s">
        <v>481</v>
      </c>
      <c r="H56" s="259" t="s">
        <v>482</v>
      </c>
      <c r="I56" s="258" t="s">
        <v>483</v>
      </c>
      <c r="J56" s="254" t="s">
        <v>484</v>
      </c>
      <c r="K56" s="191" t="s">
        <v>469</v>
      </c>
      <c r="L56" s="205">
        <v>12592000</v>
      </c>
      <c r="M56" s="262">
        <v>43252</v>
      </c>
      <c r="N56" s="259"/>
    </row>
    <row r="57" spans="2:14" ht="30">
      <c r="B57" s="187">
        <v>44</v>
      </c>
      <c r="C57" s="263" t="s">
        <v>229</v>
      </c>
      <c r="D57" s="263" t="s">
        <v>229</v>
      </c>
      <c r="E57" s="255">
        <v>2101112</v>
      </c>
      <c r="F57" s="264" t="s">
        <v>485</v>
      </c>
      <c r="G57" s="259" t="s">
        <v>486</v>
      </c>
      <c r="H57" s="259" t="s">
        <v>392</v>
      </c>
      <c r="I57" s="255" t="s">
        <v>487</v>
      </c>
      <c r="J57" s="255" t="s">
        <v>488</v>
      </c>
      <c r="K57" s="202" t="s">
        <v>489</v>
      </c>
      <c r="L57" s="265" t="s">
        <v>490</v>
      </c>
      <c r="M57" s="259"/>
      <c r="N57" s="259"/>
    </row>
    <row r="58" spans="2:14" ht="30">
      <c r="B58" s="202">
        <v>45</v>
      </c>
      <c r="C58" s="263" t="s">
        <v>229</v>
      </c>
      <c r="D58" s="263" t="s">
        <v>229</v>
      </c>
      <c r="E58" s="255">
        <v>2101309</v>
      </c>
      <c r="F58" s="264" t="s">
        <v>485</v>
      </c>
      <c r="G58" s="259" t="s">
        <v>491</v>
      </c>
      <c r="H58" s="259" t="s">
        <v>482</v>
      </c>
      <c r="I58" s="255" t="s">
        <v>487</v>
      </c>
      <c r="J58" s="255" t="s">
        <v>492</v>
      </c>
      <c r="K58" s="202" t="s">
        <v>489</v>
      </c>
      <c r="L58" s="202" t="s">
        <v>493</v>
      </c>
      <c r="M58" s="259"/>
      <c r="N58" s="259"/>
    </row>
    <row r="59" spans="2:14">
      <c r="B59" s="202">
        <v>46</v>
      </c>
      <c r="C59" s="263" t="s">
        <v>229</v>
      </c>
      <c r="D59" s="263" t="s">
        <v>229</v>
      </c>
      <c r="E59" s="255">
        <v>2100603</v>
      </c>
      <c r="F59" s="202" t="s">
        <v>300</v>
      </c>
      <c r="G59" s="259" t="s">
        <v>494</v>
      </c>
      <c r="H59" s="259" t="s">
        <v>392</v>
      </c>
      <c r="I59" s="255" t="s">
        <v>487</v>
      </c>
      <c r="J59" s="255" t="s">
        <v>495</v>
      </c>
      <c r="K59" s="202" t="s">
        <v>489</v>
      </c>
      <c r="L59" s="266" t="s">
        <v>496</v>
      </c>
      <c r="M59" s="259"/>
      <c r="N59" s="259"/>
    </row>
    <row r="60" spans="2:14" ht="15.75">
      <c r="B60" s="202">
        <v>47</v>
      </c>
      <c r="C60" s="259" t="s">
        <v>225</v>
      </c>
      <c r="D60" s="259" t="s">
        <v>225</v>
      </c>
      <c r="E60" s="255">
        <v>5020203</v>
      </c>
      <c r="F60" s="202" t="s">
        <v>300</v>
      </c>
      <c r="G60" s="267" t="s">
        <v>497</v>
      </c>
      <c r="H60" s="259" t="s">
        <v>392</v>
      </c>
      <c r="I60" s="255" t="s">
        <v>498</v>
      </c>
      <c r="J60" s="255" t="s">
        <v>499</v>
      </c>
      <c r="K60" s="202" t="s">
        <v>500</v>
      </c>
      <c r="L60" s="268" t="s">
        <v>501</v>
      </c>
      <c r="M60" s="259"/>
      <c r="N60" s="259"/>
    </row>
    <row r="61" spans="2:14" ht="15.75">
      <c r="B61" s="202">
        <v>48</v>
      </c>
      <c r="C61" s="259" t="s">
        <v>225</v>
      </c>
      <c r="D61" s="259" t="s">
        <v>225</v>
      </c>
      <c r="E61" s="255">
        <v>5020202</v>
      </c>
      <c r="F61" s="202" t="s">
        <v>300</v>
      </c>
      <c r="G61" s="267" t="s">
        <v>502</v>
      </c>
      <c r="H61" s="259" t="s">
        <v>392</v>
      </c>
      <c r="I61" s="255" t="s">
        <v>498</v>
      </c>
      <c r="J61" s="255" t="s">
        <v>499</v>
      </c>
      <c r="K61" s="202" t="s">
        <v>500</v>
      </c>
      <c r="L61" s="269" t="s">
        <v>503</v>
      </c>
      <c r="M61" s="259"/>
      <c r="N61" s="259"/>
    </row>
    <row r="62" spans="2:14" ht="15.75">
      <c r="B62" s="202">
        <v>49</v>
      </c>
      <c r="C62" s="259" t="s">
        <v>225</v>
      </c>
      <c r="D62" s="259" t="s">
        <v>225</v>
      </c>
      <c r="E62" s="255">
        <v>5020205</v>
      </c>
      <c r="F62" s="202" t="s">
        <v>300</v>
      </c>
      <c r="G62" s="267" t="s">
        <v>504</v>
      </c>
      <c r="H62" s="259" t="s">
        <v>392</v>
      </c>
      <c r="I62" s="255" t="s">
        <v>498</v>
      </c>
      <c r="J62" s="255" t="s">
        <v>499</v>
      </c>
      <c r="K62" s="202" t="s">
        <v>500</v>
      </c>
      <c r="L62" s="270" t="s">
        <v>505</v>
      </c>
      <c r="M62" s="259"/>
      <c r="N62" s="259"/>
    </row>
    <row r="63" spans="2:14" ht="26.25" customHeight="1">
      <c r="B63" s="202">
        <v>50</v>
      </c>
      <c r="C63" s="271" t="s">
        <v>228</v>
      </c>
      <c r="D63" s="248" t="s">
        <v>228</v>
      </c>
      <c r="E63" s="255" t="s">
        <v>506</v>
      </c>
      <c r="F63" s="187" t="s">
        <v>300</v>
      </c>
      <c r="G63" s="272" t="s">
        <v>507</v>
      </c>
      <c r="H63" s="259" t="s">
        <v>392</v>
      </c>
      <c r="I63" s="255" t="s">
        <v>373</v>
      </c>
      <c r="J63" s="255" t="s">
        <v>373</v>
      </c>
      <c r="K63" s="202"/>
      <c r="L63" s="202"/>
      <c r="M63" s="259"/>
      <c r="N63" s="259"/>
    </row>
    <row r="64" spans="2:14" ht="15.75">
      <c r="B64" s="202">
        <v>52</v>
      </c>
      <c r="C64" s="273" t="s">
        <v>225</v>
      </c>
      <c r="D64" s="259" t="s">
        <v>225</v>
      </c>
      <c r="E64" s="255" t="s">
        <v>508</v>
      </c>
      <c r="F64" s="202" t="s">
        <v>325</v>
      </c>
      <c r="G64" s="274" t="s">
        <v>509</v>
      </c>
      <c r="H64" s="259" t="s">
        <v>392</v>
      </c>
      <c r="I64" s="255" t="s">
        <v>510</v>
      </c>
      <c r="J64" s="255" t="s">
        <v>510</v>
      </c>
      <c r="K64" s="191" t="s">
        <v>469</v>
      </c>
      <c r="L64" s="275">
        <v>51798245.640000001</v>
      </c>
      <c r="M64" s="276" t="s">
        <v>511</v>
      </c>
      <c r="N64" s="259"/>
    </row>
    <row r="65" spans="2:14" ht="15.75">
      <c r="B65" s="202">
        <v>53</v>
      </c>
      <c r="C65" s="273" t="s">
        <v>225</v>
      </c>
      <c r="D65" s="259" t="s">
        <v>225</v>
      </c>
      <c r="E65" s="255" t="s">
        <v>512</v>
      </c>
      <c r="F65" s="202" t="s">
        <v>325</v>
      </c>
      <c r="G65" s="274" t="s">
        <v>513</v>
      </c>
      <c r="H65" s="259" t="s">
        <v>392</v>
      </c>
      <c r="I65" s="255" t="s">
        <v>514</v>
      </c>
      <c r="J65" s="255" t="s">
        <v>515</v>
      </c>
      <c r="K65" s="191" t="s">
        <v>469</v>
      </c>
      <c r="L65" s="275">
        <v>23658305.579999998</v>
      </c>
      <c r="M65" s="276" t="s">
        <v>516</v>
      </c>
      <c r="N65" s="259"/>
    </row>
    <row r="66" spans="2:14" ht="15.75">
      <c r="B66" s="202">
        <v>54</v>
      </c>
      <c r="C66" s="273" t="s">
        <v>225</v>
      </c>
      <c r="D66" s="259" t="s">
        <v>225</v>
      </c>
      <c r="E66" s="202"/>
      <c r="F66" s="202" t="s">
        <v>300</v>
      </c>
      <c r="G66" s="272" t="s">
        <v>517</v>
      </c>
      <c r="H66" s="259" t="s">
        <v>392</v>
      </c>
      <c r="I66" s="255" t="s">
        <v>518</v>
      </c>
      <c r="J66" s="255" t="s">
        <v>519</v>
      </c>
      <c r="K66" s="202" t="s">
        <v>520</v>
      </c>
      <c r="L66" s="275" t="s">
        <v>252</v>
      </c>
      <c r="M66" s="259"/>
      <c r="N66" s="259"/>
    </row>
    <row r="67" spans="2:14" ht="35.25" customHeight="1">
      <c r="B67" s="202">
        <v>55</v>
      </c>
      <c r="C67" s="259" t="s">
        <v>521</v>
      </c>
      <c r="D67" s="259" t="s">
        <v>282</v>
      </c>
      <c r="E67" s="202">
        <v>3020302</v>
      </c>
      <c r="F67" s="264" t="s">
        <v>522</v>
      </c>
      <c r="G67" s="272" t="s">
        <v>523</v>
      </c>
      <c r="H67" s="248" t="s">
        <v>392</v>
      </c>
      <c r="I67" s="255" t="s">
        <v>524</v>
      </c>
      <c r="J67" s="255" t="s">
        <v>525</v>
      </c>
      <c r="K67" s="191" t="s">
        <v>526</v>
      </c>
      <c r="L67" s="277">
        <v>14000000</v>
      </c>
      <c r="M67" s="259"/>
      <c r="N67" s="259"/>
    </row>
    <row r="68" spans="2:14" ht="15.75">
      <c r="B68" s="202">
        <v>56</v>
      </c>
      <c r="C68" s="259" t="s">
        <v>521</v>
      </c>
      <c r="D68" s="259" t="s">
        <v>282</v>
      </c>
      <c r="E68" s="202">
        <v>3050603</v>
      </c>
      <c r="F68" s="202" t="s">
        <v>300</v>
      </c>
      <c r="G68" s="274" t="s">
        <v>527</v>
      </c>
      <c r="H68" s="259" t="s">
        <v>528</v>
      </c>
      <c r="I68" s="255" t="s">
        <v>529</v>
      </c>
      <c r="J68" s="255" t="s">
        <v>530</v>
      </c>
      <c r="K68" s="251" t="s">
        <v>531</v>
      </c>
      <c r="L68" s="278">
        <v>30000000</v>
      </c>
      <c r="M68" s="259"/>
      <c r="N68" s="259"/>
    </row>
    <row r="69" spans="2:14" ht="30">
      <c r="B69" s="202">
        <v>57</v>
      </c>
      <c r="C69" s="259" t="s">
        <v>521</v>
      </c>
      <c r="D69" s="259" t="s">
        <v>279</v>
      </c>
      <c r="E69" s="187">
        <v>1080106</v>
      </c>
      <c r="F69" s="202" t="s">
        <v>325</v>
      </c>
      <c r="G69" s="274" t="s">
        <v>532</v>
      </c>
      <c r="H69" s="259" t="s">
        <v>528</v>
      </c>
      <c r="I69" s="255" t="s">
        <v>347</v>
      </c>
      <c r="J69" s="255" t="s">
        <v>533</v>
      </c>
      <c r="K69" s="251" t="s">
        <v>534</v>
      </c>
      <c r="L69" s="278">
        <v>32000000</v>
      </c>
      <c r="M69" s="259"/>
      <c r="N69" s="259"/>
    </row>
    <row r="70" spans="2:14">
      <c r="B70" s="202">
        <v>58</v>
      </c>
      <c r="C70" s="259"/>
      <c r="D70" s="259"/>
      <c r="E70" s="259"/>
      <c r="F70" s="202"/>
      <c r="G70" s="259"/>
      <c r="H70" s="259"/>
      <c r="I70" s="259"/>
      <c r="J70" s="259"/>
      <c r="K70" s="202"/>
      <c r="L70" s="278"/>
      <c r="M70" s="259"/>
      <c r="N70" s="259"/>
    </row>
    <row r="71" spans="2:14">
      <c r="B71" s="202">
        <v>59</v>
      </c>
      <c r="C71" s="259"/>
      <c r="D71" s="259"/>
      <c r="E71" s="259"/>
      <c r="F71" s="202"/>
      <c r="G71" s="259"/>
      <c r="H71" s="259"/>
      <c r="I71" s="259"/>
      <c r="J71" s="259"/>
      <c r="K71" s="202"/>
      <c r="L71" s="278"/>
      <c r="M71" s="259"/>
      <c r="N71" s="259"/>
    </row>
    <row r="72" spans="2:14">
      <c r="B72" s="202">
        <v>60</v>
      </c>
      <c r="C72" s="259"/>
      <c r="D72" s="259"/>
      <c r="E72" s="259"/>
      <c r="F72" s="202"/>
      <c r="G72" s="259"/>
      <c r="H72" s="259"/>
      <c r="I72" s="259"/>
      <c r="J72" s="259"/>
      <c r="K72" s="202"/>
      <c r="L72" s="278"/>
      <c r="M72" s="259"/>
      <c r="N72" s="259"/>
    </row>
  </sheetData>
  <mergeCells count="9">
    <mergeCell ref="O17:P17"/>
    <mergeCell ref="B23:H23"/>
    <mergeCell ref="B37:H37"/>
    <mergeCell ref="B48:H48"/>
    <mergeCell ref="E5:L5"/>
    <mergeCell ref="E6:L6"/>
    <mergeCell ref="B8:B10"/>
    <mergeCell ref="C9:G9"/>
    <mergeCell ref="C10:G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031D-9775-443F-A230-FCD508C339C2}">
  <dimension ref="A1:T130"/>
  <sheetViews>
    <sheetView workbookViewId="0">
      <selection activeCell="D11" sqref="D11"/>
    </sheetView>
  </sheetViews>
  <sheetFormatPr baseColWidth="10" defaultRowHeight="15"/>
  <cols>
    <col min="1" max="1" width="19.140625" style="287" customWidth="1"/>
    <col min="2" max="2" width="15.28515625" style="287" customWidth="1"/>
    <col min="3" max="3" width="26.7109375" style="287" customWidth="1"/>
    <col min="4" max="4" width="13.85546875" style="287" customWidth="1"/>
    <col min="5" max="5" width="16.7109375" style="287" customWidth="1"/>
    <col min="6" max="6" width="13.5703125" style="287" customWidth="1"/>
    <col min="7" max="16" width="18.7109375" style="287" customWidth="1"/>
    <col min="17" max="17" width="26.140625" style="287" customWidth="1"/>
    <col min="18" max="18" width="22.5703125" style="287" bestFit="1" customWidth="1"/>
    <col min="19" max="16384" width="11.42578125" style="287"/>
  </cols>
  <sheetData>
    <row r="1" spans="1:17" ht="19.5" customHeight="1" thickBot="1">
      <c r="A1" s="504" t="s">
        <v>539</v>
      </c>
      <c r="B1" s="504"/>
      <c r="C1" s="504"/>
      <c r="D1" s="504"/>
      <c r="E1" s="504"/>
      <c r="F1" s="504"/>
      <c r="G1" s="504"/>
      <c r="H1" s="504"/>
      <c r="I1" s="504"/>
      <c r="J1" s="504"/>
      <c r="K1" s="504"/>
      <c r="L1" s="504"/>
      <c r="M1" s="504"/>
      <c r="N1" s="504"/>
      <c r="O1" s="504"/>
      <c r="P1" s="504"/>
    </row>
    <row r="2" spans="1:17" ht="33" customHeight="1" thickBot="1">
      <c r="A2" s="505" t="s">
        <v>540</v>
      </c>
      <c r="B2" s="505"/>
      <c r="C2" s="506"/>
      <c r="D2" s="288" t="s">
        <v>541</v>
      </c>
      <c r="E2" s="288" t="s">
        <v>542</v>
      </c>
      <c r="F2" s="288" t="s">
        <v>541</v>
      </c>
      <c r="G2" s="288" t="s">
        <v>542</v>
      </c>
      <c r="H2" s="289" t="s">
        <v>541</v>
      </c>
      <c r="I2" s="288" t="s">
        <v>542</v>
      </c>
      <c r="J2" s="289" t="s">
        <v>541</v>
      </c>
      <c r="K2" s="288" t="s">
        <v>542</v>
      </c>
      <c r="L2" s="289" t="s">
        <v>541</v>
      </c>
      <c r="M2" s="288" t="s">
        <v>542</v>
      </c>
      <c r="N2" s="289" t="s">
        <v>541</v>
      </c>
      <c r="O2" s="288" t="s">
        <v>542</v>
      </c>
      <c r="P2" s="289" t="s">
        <v>541</v>
      </c>
      <c r="Q2" s="289" t="s">
        <v>543</v>
      </c>
    </row>
    <row r="3" spans="1:17" ht="15.75">
      <c r="A3" s="290" t="s">
        <v>544</v>
      </c>
      <c r="B3" s="290" t="s">
        <v>292</v>
      </c>
      <c r="C3" s="290" t="s">
        <v>545</v>
      </c>
      <c r="D3" s="291" t="s">
        <v>546</v>
      </c>
      <c r="E3" s="291">
        <v>2015</v>
      </c>
      <c r="F3" s="291">
        <v>2015</v>
      </c>
      <c r="G3" s="290">
        <v>2016</v>
      </c>
      <c r="H3" s="290">
        <v>2016</v>
      </c>
      <c r="I3" s="290">
        <v>2017</v>
      </c>
      <c r="J3" s="290">
        <v>2017</v>
      </c>
      <c r="K3" s="290">
        <v>2018</v>
      </c>
      <c r="L3" s="290">
        <v>2018</v>
      </c>
      <c r="M3" s="290">
        <v>2017</v>
      </c>
      <c r="N3" s="290">
        <v>2017</v>
      </c>
      <c r="O3" s="290">
        <v>2018</v>
      </c>
      <c r="P3" s="290">
        <v>2018</v>
      </c>
      <c r="Q3" s="290" t="s">
        <v>547</v>
      </c>
    </row>
    <row r="4" spans="1:17" ht="21" customHeight="1">
      <c r="A4" s="498" t="s">
        <v>329</v>
      </c>
      <c r="B4" s="507" t="s">
        <v>346</v>
      </c>
      <c r="C4" s="292" t="s">
        <v>346</v>
      </c>
      <c r="D4" s="293"/>
      <c r="E4" s="293"/>
      <c r="F4" s="293"/>
      <c r="G4" s="293"/>
      <c r="H4" s="293">
        <v>1</v>
      </c>
      <c r="I4" s="293"/>
      <c r="J4" s="293"/>
      <c r="K4" s="294"/>
      <c r="L4" s="293"/>
      <c r="M4" s="293"/>
      <c r="N4" s="293"/>
      <c r="O4" s="293"/>
      <c r="P4" s="292"/>
      <c r="Q4" s="293">
        <f>SUM(D4:L4)</f>
        <v>1</v>
      </c>
    </row>
    <row r="5" spans="1:17" ht="21" customHeight="1">
      <c r="A5" s="499"/>
      <c r="B5" s="508"/>
      <c r="C5" s="292" t="s">
        <v>548</v>
      </c>
      <c r="D5" s="293"/>
      <c r="E5" s="293"/>
      <c r="F5" s="293"/>
      <c r="G5" s="293"/>
      <c r="H5" s="293"/>
      <c r="I5" s="293"/>
      <c r="J5" s="293"/>
      <c r="K5" s="294"/>
      <c r="L5" s="293"/>
      <c r="M5" s="293"/>
      <c r="N5" s="293"/>
      <c r="O5" s="293"/>
      <c r="P5" s="292"/>
      <c r="Q5" s="293">
        <f t="shared" ref="Q5:Q48" si="0">SUM(D5:L5)</f>
        <v>0</v>
      </c>
    </row>
    <row r="6" spans="1:17" ht="21" customHeight="1">
      <c r="A6" s="499"/>
      <c r="B6" s="508"/>
      <c r="C6" s="292" t="s">
        <v>549</v>
      </c>
      <c r="D6" s="293"/>
      <c r="E6" s="293"/>
      <c r="F6" s="293"/>
      <c r="G6" s="293"/>
      <c r="H6" s="293"/>
      <c r="I6" s="293"/>
      <c r="J6" s="293"/>
      <c r="K6" s="294"/>
      <c r="L6" s="293">
        <v>1</v>
      </c>
      <c r="M6" s="293"/>
      <c r="N6" s="293"/>
      <c r="O6" s="293"/>
      <c r="P6" s="292"/>
      <c r="Q6" s="293">
        <f t="shared" si="0"/>
        <v>1</v>
      </c>
    </row>
    <row r="7" spans="1:17" ht="21" customHeight="1">
      <c r="A7" s="499"/>
      <c r="B7" s="508"/>
      <c r="C7" s="292" t="s">
        <v>550</v>
      </c>
      <c r="D7" s="293"/>
      <c r="E7" s="293"/>
      <c r="F7" s="293"/>
      <c r="G7" s="293">
        <v>1</v>
      </c>
      <c r="H7" s="293"/>
      <c r="I7" s="293"/>
      <c r="J7" s="293"/>
      <c r="K7" s="294"/>
      <c r="L7" s="293"/>
      <c r="M7" s="293"/>
      <c r="N7" s="293"/>
      <c r="O7" s="293"/>
      <c r="P7" s="292"/>
      <c r="Q7" s="293">
        <f t="shared" si="0"/>
        <v>1</v>
      </c>
    </row>
    <row r="8" spans="1:17" ht="21" customHeight="1">
      <c r="A8" s="499"/>
      <c r="B8" s="508"/>
      <c r="C8" s="292" t="s">
        <v>551</v>
      </c>
      <c r="D8" s="293"/>
      <c r="E8" s="293">
        <v>1</v>
      </c>
      <c r="F8" s="295"/>
      <c r="G8" s="293"/>
      <c r="H8" s="293"/>
      <c r="I8" s="293"/>
      <c r="J8" s="293"/>
      <c r="K8" s="294"/>
      <c r="L8" s="293"/>
      <c r="M8" s="293"/>
      <c r="N8" s="293"/>
      <c r="O8" s="293"/>
      <c r="P8" s="292"/>
      <c r="Q8" s="293">
        <f t="shared" si="0"/>
        <v>1</v>
      </c>
    </row>
    <row r="9" spans="1:17" ht="21" customHeight="1">
      <c r="A9" s="499"/>
      <c r="B9" s="508"/>
      <c r="C9" s="292" t="s">
        <v>484</v>
      </c>
      <c r="D9" s="293">
        <v>1</v>
      </c>
      <c r="E9" s="293"/>
      <c r="F9" s="293"/>
      <c r="G9" s="293"/>
      <c r="H9" s="293"/>
      <c r="I9" s="293"/>
      <c r="J9" s="293"/>
      <c r="K9" s="294"/>
      <c r="L9" s="293"/>
      <c r="M9" s="293"/>
      <c r="N9" s="293"/>
      <c r="O9" s="293"/>
      <c r="P9" s="292"/>
      <c r="Q9" s="293">
        <f t="shared" si="0"/>
        <v>1</v>
      </c>
    </row>
    <row r="10" spans="1:17" ht="21" customHeight="1">
      <c r="A10" s="499"/>
      <c r="B10" s="508"/>
      <c r="C10" s="292" t="s">
        <v>552</v>
      </c>
      <c r="D10" s="293"/>
      <c r="E10" s="293"/>
      <c r="F10" s="293"/>
      <c r="G10" s="293"/>
      <c r="H10" s="293"/>
      <c r="I10" s="293"/>
      <c r="J10" s="293"/>
      <c r="K10" s="294"/>
      <c r="L10" s="293"/>
      <c r="M10" s="293"/>
      <c r="N10" s="293"/>
      <c r="O10" s="293"/>
      <c r="P10" s="292"/>
      <c r="Q10" s="293">
        <f t="shared" si="0"/>
        <v>0</v>
      </c>
    </row>
    <row r="11" spans="1:17" ht="21" customHeight="1">
      <c r="A11" s="499"/>
      <c r="B11" s="508"/>
      <c r="C11" s="292" t="s">
        <v>553</v>
      </c>
      <c r="D11" s="293">
        <v>1</v>
      </c>
      <c r="E11" s="293"/>
      <c r="F11" s="293">
        <v>1</v>
      </c>
      <c r="G11" s="293"/>
      <c r="H11" s="293"/>
      <c r="I11" s="293"/>
      <c r="J11" s="293"/>
      <c r="K11" s="294"/>
      <c r="L11" s="293"/>
      <c r="M11" s="293"/>
      <c r="N11" s="293"/>
      <c r="O11" s="293"/>
      <c r="P11" s="292"/>
      <c r="Q11" s="293">
        <f t="shared" si="0"/>
        <v>2</v>
      </c>
    </row>
    <row r="12" spans="1:17" ht="21" customHeight="1">
      <c r="A12" s="499"/>
      <c r="B12" s="508"/>
      <c r="C12" s="292" t="s">
        <v>554</v>
      </c>
      <c r="D12" s="293"/>
      <c r="E12" s="293"/>
      <c r="F12" s="293"/>
      <c r="G12" s="293"/>
      <c r="H12" s="293"/>
      <c r="I12" s="293"/>
      <c r="J12" s="293"/>
      <c r="K12" s="294"/>
      <c r="L12" s="293"/>
      <c r="M12" s="293"/>
      <c r="N12" s="293"/>
      <c r="O12" s="293"/>
      <c r="P12" s="292"/>
      <c r="Q12" s="293">
        <f t="shared" si="0"/>
        <v>0</v>
      </c>
    </row>
    <row r="13" spans="1:17" ht="21" customHeight="1">
      <c r="A13" s="499"/>
      <c r="B13" s="508"/>
      <c r="C13" s="292" t="s">
        <v>555</v>
      </c>
      <c r="D13" s="293">
        <v>1</v>
      </c>
      <c r="E13" s="293"/>
      <c r="F13" s="293"/>
      <c r="G13" s="293"/>
      <c r="H13" s="293"/>
      <c r="I13" s="293"/>
      <c r="J13" s="293"/>
      <c r="K13" s="294"/>
      <c r="L13" s="293"/>
      <c r="M13" s="293"/>
      <c r="N13" s="293"/>
      <c r="O13" s="293"/>
      <c r="P13" s="292"/>
      <c r="Q13" s="293">
        <f t="shared" si="0"/>
        <v>1</v>
      </c>
    </row>
    <row r="14" spans="1:17" ht="21" customHeight="1">
      <c r="A14" s="499"/>
      <c r="B14" s="508"/>
      <c r="C14" s="292" t="s">
        <v>556</v>
      </c>
      <c r="D14" s="293">
        <v>1</v>
      </c>
      <c r="E14" s="293"/>
      <c r="F14" s="293"/>
      <c r="G14" s="293"/>
      <c r="H14" s="293"/>
      <c r="I14" s="293"/>
      <c r="J14" s="293"/>
      <c r="K14" s="294"/>
      <c r="L14" s="293"/>
      <c r="M14" s="293"/>
      <c r="N14" s="293"/>
      <c r="O14" s="293"/>
      <c r="P14" s="292"/>
      <c r="Q14" s="293">
        <f t="shared" si="0"/>
        <v>1</v>
      </c>
    </row>
    <row r="15" spans="1:17" ht="21" customHeight="1">
      <c r="A15" s="499"/>
      <c r="B15" s="508"/>
      <c r="C15" s="292" t="s">
        <v>557</v>
      </c>
      <c r="D15" s="293"/>
      <c r="E15" s="293"/>
      <c r="F15" s="293">
        <v>1</v>
      </c>
      <c r="G15" s="293"/>
      <c r="H15" s="293"/>
      <c r="I15" s="293"/>
      <c r="J15" s="293">
        <v>1</v>
      </c>
      <c r="K15" s="294"/>
      <c r="L15" s="293"/>
      <c r="M15" s="293"/>
      <c r="N15" s="293"/>
      <c r="O15" s="293"/>
      <c r="P15" s="292"/>
      <c r="Q15" s="293">
        <f t="shared" si="0"/>
        <v>2</v>
      </c>
    </row>
    <row r="16" spans="1:17" ht="21" customHeight="1">
      <c r="A16" s="499"/>
      <c r="B16" s="508"/>
      <c r="C16" s="292" t="s">
        <v>558</v>
      </c>
      <c r="D16" s="293"/>
      <c r="E16" s="293"/>
      <c r="F16" s="293"/>
      <c r="G16" s="293">
        <v>1</v>
      </c>
      <c r="H16" s="293">
        <v>1</v>
      </c>
      <c r="I16" s="293"/>
      <c r="J16" s="293"/>
      <c r="K16" s="294"/>
      <c r="L16" s="293"/>
      <c r="M16" s="293"/>
      <c r="N16" s="293"/>
      <c r="O16" s="293"/>
      <c r="P16" s="292"/>
      <c r="Q16" s="293">
        <f t="shared" si="0"/>
        <v>2</v>
      </c>
    </row>
    <row r="17" spans="1:17" ht="21" customHeight="1">
      <c r="A17" s="499"/>
      <c r="B17" s="508"/>
      <c r="C17" s="292" t="s">
        <v>559</v>
      </c>
      <c r="D17" s="293"/>
      <c r="E17" s="293"/>
      <c r="F17" s="293"/>
      <c r="G17" s="293"/>
      <c r="H17" s="293"/>
      <c r="I17" s="293"/>
      <c r="J17" s="293"/>
      <c r="K17" s="294"/>
      <c r="L17" s="293"/>
      <c r="M17" s="293"/>
      <c r="N17" s="293"/>
      <c r="O17" s="293"/>
      <c r="P17" s="292"/>
      <c r="Q17" s="293">
        <f t="shared" si="0"/>
        <v>0</v>
      </c>
    </row>
    <row r="18" spans="1:17" ht="21" customHeight="1">
      <c r="A18" s="499"/>
      <c r="B18" s="508"/>
      <c r="C18" s="292" t="s">
        <v>560</v>
      </c>
      <c r="D18" s="293"/>
      <c r="E18" s="293"/>
      <c r="F18" s="293"/>
      <c r="G18" s="293"/>
      <c r="H18" s="293"/>
      <c r="I18" s="293">
        <v>1</v>
      </c>
      <c r="J18" s="293"/>
      <c r="K18" s="294"/>
      <c r="L18" s="293"/>
      <c r="M18" s="293"/>
      <c r="N18" s="293"/>
      <c r="O18" s="293"/>
      <c r="P18" s="292"/>
      <c r="Q18" s="293">
        <f t="shared" si="0"/>
        <v>1</v>
      </c>
    </row>
    <row r="19" spans="1:17" ht="21" customHeight="1">
      <c r="A19" s="499"/>
      <c r="B19" s="508"/>
      <c r="C19" s="296" t="s">
        <v>347</v>
      </c>
      <c r="D19" s="293"/>
      <c r="E19" s="293"/>
      <c r="F19" s="293"/>
      <c r="G19" s="293"/>
      <c r="H19" s="293"/>
      <c r="I19" s="293"/>
      <c r="J19" s="293"/>
      <c r="K19" s="294"/>
      <c r="L19" s="293"/>
      <c r="M19" s="293"/>
      <c r="N19" s="293"/>
      <c r="O19" s="293"/>
      <c r="P19" s="292"/>
      <c r="Q19" s="293">
        <f t="shared" si="0"/>
        <v>0</v>
      </c>
    </row>
    <row r="20" spans="1:17" ht="21" customHeight="1">
      <c r="A20" s="499"/>
      <c r="B20" s="508"/>
      <c r="C20" s="292" t="s">
        <v>561</v>
      </c>
      <c r="D20" s="293">
        <v>1</v>
      </c>
      <c r="E20" s="293"/>
      <c r="F20" s="293"/>
      <c r="G20" s="293"/>
      <c r="H20" s="293"/>
      <c r="I20" s="293"/>
      <c r="J20" s="293"/>
      <c r="K20" s="294"/>
      <c r="L20" s="293"/>
      <c r="M20" s="293"/>
      <c r="N20" s="293"/>
      <c r="O20" s="293"/>
      <c r="P20" s="292"/>
      <c r="Q20" s="293">
        <f t="shared" si="0"/>
        <v>1</v>
      </c>
    </row>
    <row r="21" spans="1:17" ht="21" customHeight="1">
      <c r="A21" s="499"/>
      <c r="B21" s="508"/>
      <c r="C21" s="292" t="s">
        <v>562</v>
      </c>
      <c r="D21" s="293"/>
      <c r="E21" s="293"/>
      <c r="F21" s="293"/>
      <c r="G21" s="293"/>
      <c r="H21" s="293"/>
      <c r="I21" s="293"/>
      <c r="J21" s="293"/>
      <c r="K21" s="294"/>
      <c r="L21" s="293"/>
      <c r="M21" s="293"/>
      <c r="N21" s="293"/>
      <c r="O21" s="293"/>
      <c r="P21" s="292"/>
      <c r="Q21" s="293">
        <f t="shared" si="0"/>
        <v>0</v>
      </c>
    </row>
    <row r="22" spans="1:17" ht="21" customHeight="1">
      <c r="A22" s="499"/>
      <c r="B22" s="509"/>
      <c r="C22" s="292" t="s">
        <v>563</v>
      </c>
      <c r="D22" s="293"/>
      <c r="E22" s="293"/>
      <c r="F22" s="293"/>
      <c r="G22" s="293">
        <v>1</v>
      </c>
      <c r="H22" s="293"/>
      <c r="I22" s="293"/>
      <c r="J22" s="293"/>
      <c r="K22" s="294"/>
      <c r="L22" s="293"/>
      <c r="M22" s="293"/>
      <c r="N22" s="293"/>
      <c r="O22" s="293"/>
      <c r="P22" s="292"/>
      <c r="Q22" s="293">
        <f t="shared" si="0"/>
        <v>1</v>
      </c>
    </row>
    <row r="23" spans="1:17" ht="21" customHeight="1">
      <c r="A23" s="499"/>
      <c r="B23" s="493" t="s">
        <v>564</v>
      </c>
      <c r="C23" s="292" t="s">
        <v>353</v>
      </c>
      <c r="D23" s="293"/>
      <c r="E23" s="293"/>
      <c r="F23" s="293">
        <v>1</v>
      </c>
      <c r="G23" s="293"/>
      <c r="H23" s="293"/>
      <c r="I23" s="293"/>
      <c r="J23" s="293"/>
      <c r="K23" s="294"/>
      <c r="L23" s="293"/>
      <c r="M23" s="293"/>
      <c r="N23" s="293"/>
      <c r="O23" s="293"/>
      <c r="P23" s="292"/>
      <c r="Q23" s="293">
        <f t="shared" si="0"/>
        <v>1</v>
      </c>
    </row>
    <row r="24" spans="1:17" ht="21" customHeight="1">
      <c r="A24" s="499"/>
      <c r="B24" s="494"/>
      <c r="C24" s="292" t="s">
        <v>565</v>
      </c>
      <c r="D24" s="293">
        <v>1</v>
      </c>
      <c r="E24" s="293"/>
      <c r="F24" s="293">
        <v>1</v>
      </c>
      <c r="G24" s="293"/>
      <c r="H24" s="293">
        <v>1</v>
      </c>
      <c r="I24" s="293"/>
      <c r="J24" s="293"/>
      <c r="K24" s="294"/>
      <c r="L24" s="293"/>
      <c r="M24" s="293"/>
      <c r="N24" s="293"/>
      <c r="O24" s="293"/>
      <c r="P24" s="292"/>
      <c r="Q24" s="293">
        <f t="shared" si="0"/>
        <v>3</v>
      </c>
    </row>
    <row r="25" spans="1:17" ht="21" customHeight="1">
      <c r="A25" s="499"/>
      <c r="B25" s="494"/>
      <c r="C25" s="292" t="s">
        <v>566</v>
      </c>
      <c r="D25" s="293"/>
      <c r="E25" s="293">
        <v>1</v>
      </c>
      <c r="F25" s="293">
        <v>1</v>
      </c>
      <c r="G25" s="293"/>
      <c r="H25" s="293"/>
      <c r="I25" s="293"/>
      <c r="J25" s="293"/>
      <c r="K25" s="294"/>
      <c r="L25" s="293"/>
      <c r="M25" s="293"/>
      <c r="N25" s="293"/>
      <c r="O25" s="293"/>
      <c r="P25" s="292"/>
      <c r="Q25" s="293">
        <f t="shared" si="0"/>
        <v>2</v>
      </c>
    </row>
    <row r="26" spans="1:17" ht="21" customHeight="1">
      <c r="A26" s="499"/>
      <c r="B26" s="494"/>
      <c r="C26" s="292" t="s">
        <v>354</v>
      </c>
      <c r="D26" s="293">
        <v>1</v>
      </c>
      <c r="E26" s="293"/>
      <c r="F26" s="293">
        <v>1</v>
      </c>
      <c r="G26" s="293"/>
      <c r="H26" s="293"/>
      <c r="I26" s="293">
        <v>1</v>
      </c>
      <c r="J26" s="293"/>
      <c r="K26" s="294"/>
      <c r="L26" s="293"/>
      <c r="M26" s="293"/>
      <c r="N26" s="293"/>
      <c r="O26" s="293"/>
      <c r="P26" s="292"/>
      <c r="Q26" s="293">
        <f t="shared" si="0"/>
        <v>3</v>
      </c>
    </row>
    <row r="27" spans="1:17" ht="21" customHeight="1">
      <c r="A27" s="499"/>
      <c r="B27" s="494"/>
      <c r="C27" s="292" t="s">
        <v>567</v>
      </c>
      <c r="D27" s="293"/>
      <c r="E27" s="293"/>
      <c r="F27" s="293">
        <v>1</v>
      </c>
      <c r="G27" s="293"/>
      <c r="H27" s="293">
        <v>1</v>
      </c>
      <c r="I27" s="293">
        <v>1</v>
      </c>
      <c r="J27" s="293">
        <v>1</v>
      </c>
      <c r="K27" s="294"/>
      <c r="L27" s="293"/>
      <c r="M27" s="293"/>
      <c r="N27" s="293"/>
      <c r="O27" s="293"/>
      <c r="P27" s="292"/>
      <c r="Q27" s="293">
        <f t="shared" si="0"/>
        <v>4</v>
      </c>
    </row>
    <row r="28" spans="1:17" ht="21" customHeight="1">
      <c r="A28" s="499"/>
      <c r="B28" s="494"/>
      <c r="C28" s="292" t="s">
        <v>568</v>
      </c>
      <c r="D28" s="293"/>
      <c r="E28" s="293">
        <v>1</v>
      </c>
      <c r="F28" s="293">
        <v>1</v>
      </c>
      <c r="G28" s="293"/>
      <c r="H28" s="293">
        <v>1</v>
      </c>
      <c r="I28" s="293"/>
      <c r="J28" s="293">
        <v>1</v>
      </c>
      <c r="K28" s="294"/>
      <c r="L28" s="293"/>
      <c r="M28" s="293"/>
      <c r="N28" s="293"/>
      <c r="O28" s="293"/>
      <c r="P28" s="292"/>
      <c r="Q28" s="293">
        <f t="shared" si="0"/>
        <v>4</v>
      </c>
    </row>
    <row r="29" spans="1:17" ht="21" customHeight="1">
      <c r="A29" s="499"/>
      <c r="B29" s="494"/>
      <c r="C29" s="292" t="s">
        <v>569</v>
      </c>
      <c r="D29" s="293">
        <v>1</v>
      </c>
      <c r="E29" s="293"/>
      <c r="F29" s="293"/>
      <c r="G29" s="293">
        <v>1</v>
      </c>
      <c r="H29" s="293"/>
      <c r="I29" s="293"/>
      <c r="J29" s="293"/>
      <c r="K29" s="294"/>
      <c r="L29" s="293"/>
      <c r="M29" s="293"/>
      <c r="N29" s="293"/>
      <c r="O29" s="293"/>
      <c r="P29" s="292"/>
      <c r="Q29" s="293">
        <f t="shared" si="0"/>
        <v>2</v>
      </c>
    </row>
    <row r="30" spans="1:17" ht="21" customHeight="1">
      <c r="A30" s="499"/>
      <c r="B30" s="494"/>
      <c r="C30" s="292" t="s">
        <v>570</v>
      </c>
      <c r="D30" s="293">
        <v>1</v>
      </c>
      <c r="E30" s="293"/>
      <c r="F30" s="293">
        <v>1</v>
      </c>
      <c r="G30" s="293"/>
      <c r="H30" s="293">
        <v>1</v>
      </c>
      <c r="I30" s="293"/>
      <c r="J30" s="293"/>
      <c r="K30" s="294"/>
      <c r="L30" s="293"/>
      <c r="M30" s="293"/>
      <c r="N30" s="293"/>
      <c r="O30" s="293"/>
      <c r="P30" s="292"/>
      <c r="Q30" s="293">
        <f t="shared" si="0"/>
        <v>3</v>
      </c>
    </row>
    <row r="31" spans="1:17" ht="21" customHeight="1">
      <c r="A31" s="499"/>
      <c r="B31" s="495"/>
      <c r="C31" s="292" t="s">
        <v>571</v>
      </c>
      <c r="D31" s="293">
        <v>1</v>
      </c>
      <c r="E31" s="293"/>
      <c r="F31" s="293">
        <v>1</v>
      </c>
      <c r="G31" s="293"/>
      <c r="H31" s="293">
        <v>1</v>
      </c>
      <c r="I31" s="293"/>
      <c r="J31" s="293"/>
      <c r="K31" s="293"/>
      <c r="L31" s="293"/>
      <c r="M31" s="293"/>
      <c r="N31" s="293"/>
      <c r="O31" s="293"/>
      <c r="P31" s="292"/>
      <c r="Q31" s="293">
        <f t="shared" si="0"/>
        <v>3</v>
      </c>
    </row>
    <row r="32" spans="1:17" ht="21" customHeight="1">
      <c r="A32" s="499"/>
      <c r="B32" s="510" t="s">
        <v>572</v>
      </c>
      <c r="C32" s="292" t="s">
        <v>572</v>
      </c>
      <c r="D32" s="293"/>
      <c r="E32" s="293"/>
      <c r="F32" s="293"/>
      <c r="G32" s="293"/>
      <c r="H32" s="293"/>
      <c r="I32" s="293">
        <v>27</v>
      </c>
      <c r="J32" s="293"/>
      <c r="K32" s="294"/>
      <c r="L32" s="293"/>
      <c r="M32" s="293"/>
      <c r="N32" s="293"/>
      <c r="O32" s="293"/>
      <c r="P32" s="292"/>
      <c r="Q32" s="293">
        <f t="shared" si="0"/>
        <v>27</v>
      </c>
    </row>
    <row r="33" spans="1:17" ht="21" customHeight="1">
      <c r="A33" s="499"/>
      <c r="B33" s="511"/>
      <c r="C33" s="292" t="s">
        <v>573</v>
      </c>
      <c r="D33" s="293"/>
      <c r="E33" s="293"/>
      <c r="F33" s="293"/>
      <c r="G33" s="293"/>
      <c r="H33" s="293"/>
      <c r="I33" s="293"/>
      <c r="J33" s="293"/>
      <c r="K33" s="294"/>
      <c r="L33" s="293"/>
      <c r="M33" s="293"/>
      <c r="N33" s="293"/>
      <c r="O33" s="293"/>
      <c r="P33" s="292"/>
      <c r="Q33" s="293">
        <f t="shared" si="0"/>
        <v>0</v>
      </c>
    </row>
    <row r="34" spans="1:17" ht="21" customHeight="1">
      <c r="A34" s="499"/>
      <c r="B34" s="511"/>
      <c r="C34" s="292" t="s">
        <v>574</v>
      </c>
      <c r="D34" s="293">
        <v>1</v>
      </c>
      <c r="E34" s="293"/>
      <c r="F34" s="293"/>
      <c r="G34" s="293"/>
      <c r="H34" s="293"/>
      <c r="I34" s="293"/>
      <c r="J34" s="293"/>
      <c r="K34" s="294"/>
      <c r="L34" s="293"/>
      <c r="M34" s="293"/>
      <c r="N34" s="293"/>
      <c r="O34" s="293"/>
      <c r="P34" s="292"/>
      <c r="Q34" s="293">
        <f t="shared" si="0"/>
        <v>1</v>
      </c>
    </row>
    <row r="35" spans="1:17" ht="21" customHeight="1">
      <c r="A35" s="499"/>
      <c r="B35" s="511"/>
      <c r="C35" s="292" t="s">
        <v>575</v>
      </c>
      <c r="D35" s="293">
        <v>1</v>
      </c>
      <c r="E35" s="293">
        <v>1</v>
      </c>
      <c r="F35" s="293">
        <v>1</v>
      </c>
      <c r="G35" s="293"/>
      <c r="H35" s="293">
        <v>1</v>
      </c>
      <c r="I35" s="293"/>
      <c r="J35" s="293"/>
      <c r="K35" s="294"/>
      <c r="L35" s="293"/>
      <c r="M35" s="293"/>
      <c r="N35" s="293"/>
      <c r="O35" s="293"/>
      <c r="P35" s="292"/>
      <c r="Q35" s="293">
        <f t="shared" si="0"/>
        <v>4</v>
      </c>
    </row>
    <row r="36" spans="1:17" ht="21" customHeight="1">
      <c r="A36" s="499"/>
      <c r="B36" s="511"/>
      <c r="C36" s="292" t="s">
        <v>529</v>
      </c>
      <c r="D36" s="293"/>
      <c r="E36" s="293"/>
      <c r="F36" s="293">
        <v>1</v>
      </c>
      <c r="G36" s="293"/>
      <c r="H36" s="293">
        <v>1</v>
      </c>
      <c r="I36" s="293">
        <v>1</v>
      </c>
      <c r="J36" s="293">
        <v>1</v>
      </c>
      <c r="K36" s="294">
        <v>1</v>
      </c>
      <c r="L36" s="293"/>
      <c r="M36" s="293"/>
      <c r="N36" s="293"/>
      <c r="O36" s="293"/>
      <c r="P36" s="292"/>
      <c r="Q36" s="293">
        <f t="shared" si="0"/>
        <v>5</v>
      </c>
    </row>
    <row r="37" spans="1:17" ht="21" customHeight="1">
      <c r="A37" s="499"/>
      <c r="B37" s="511"/>
      <c r="C37" s="292" t="s">
        <v>576</v>
      </c>
      <c r="D37" s="293">
        <v>1</v>
      </c>
      <c r="E37" s="293"/>
      <c r="F37" s="293">
        <v>1</v>
      </c>
      <c r="G37" s="293">
        <v>1</v>
      </c>
      <c r="H37" s="293">
        <v>1</v>
      </c>
      <c r="I37" s="293"/>
      <c r="J37" s="293"/>
      <c r="K37" s="294"/>
      <c r="L37" s="293">
        <v>1</v>
      </c>
      <c r="M37" s="293"/>
      <c r="N37" s="293"/>
      <c r="O37" s="293"/>
      <c r="P37" s="292"/>
      <c r="Q37" s="293">
        <f t="shared" si="0"/>
        <v>5</v>
      </c>
    </row>
    <row r="38" spans="1:17" ht="21" customHeight="1">
      <c r="A38" s="499"/>
      <c r="B38" s="511"/>
      <c r="C38" s="292" t="s">
        <v>577</v>
      </c>
      <c r="D38" s="293">
        <v>1</v>
      </c>
      <c r="E38" s="293"/>
      <c r="F38" s="293"/>
      <c r="G38" s="293">
        <v>1</v>
      </c>
      <c r="H38" s="293"/>
      <c r="I38" s="293"/>
      <c r="J38" s="293">
        <v>1</v>
      </c>
      <c r="K38" s="294"/>
      <c r="L38" s="293"/>
      <c r="M38" s="293"/>
      <c r="N38" s="293"/>
      <c r="O38" s="293"/>
      <c r="P38" s="292"/>
      <c r="Q38" s="293">
        <f t="shared" si="0"/>
        <v>3</v>
      </c>
    </row>
    <row r="39" spans="1:17" ht="21" customHeight="1">
      <c r="A39" s="499"/>
      <c r="B39" s="512"/>
      <c r="C39" s="292" t="s">
        <v>578</v>
      </c>
      <c r="D39" s="293"/>
      <c r="E39" s="293"/>
      <c r="F39" s="293">
        <v>1</v>
      </c>
      <c r="G39" s="293"/>
      <c r="H39" s="293"/>
      <c r="I39" s="293"/>
      <c r="J39" s="293"/>
      <c r="K39" s="294">
        <v>1</v>
      </c>
      <c r="L39" s="293"/>
      <c r="M39" s="293"/>
      <c r="N39" s="293"/>
      <c r="O39" s="293"/>
      <c r="P39" s="292"/>
      <c r="Q39" s="293">
        <f t="shared" si="0"/>
        <v>2</v>
      </c>
    </row>
    <row r="40" spans="1:17" ht="21" customHeight="1">
      <c r="A40" s="499"/>
      <c r="B40" s="513" t="s">
        <v>427</v>
      </c>
      <c r="C40" s="292" t="s">
        <v>427</v>
      </c>
      <c r="D40" s="293"/>
      <c r="E40" s="293"/>
      <c r="F40" s="293"/>
      <c r="G40" s="293"/>
      <c r="H40" s="293"/>
      <c r="I40" s="293"/>
      <c r="J40" s="293"/>
      <c r="K40" s="294"/>
      <c r="L40" s="293">
        <v>1</v>
      </c>
      <c r="M40" s="293"/>
      <c r="N40" s="293"/>
      <c r="O40" s="293"/>
      <c r="P40" s="292"/>
      <c r="Q40" s="293">
        <f t="shared" si="0"/>
        <v>1</v>
      </c>
    </row>
    <row r="41" spans="1:17" ht="21" customHeight="1">
      <c r="A41" s="499"/>
      <c r="B41" s="514"/>
      <c r="C41" s="292" t="s">
        <v>579</v>
      </c>
      <c r="D41" s="293"/>
      <c r="E41" s="293">
        <v>1</v>
      </c>
      <c r="F41" s="293"/>
      <c r="G41" s="293"/>
      <c r="H41" s="293">
        <v>1</v>
      </c>
      <c r="I41" s="293"/>
      <c r="J41" s="293"/>
      <c r="K41" s="294"/>
      <c r="L41" s="293"/>
      <c r="M41" s="293"/>
      <c r="N41" s="293"/>
      <c r="O41" s="293"/>
      <c r="P41" s="292"/>
      <c r="Q41" s="293">
        <f t="shared" si="0"/>
        <v>2</v>
      </c>
    </row>
    <row r="42" spans="1:17" ht="21" customHeight="1">
      <c r="A42" s="499"/>
      <c r="B42" s="514"/>
      <c r="C42" s="292" t="s">
        <v>580</v>
      </c>
      <c r="D42" s="293"/>
      <c r="E42" s="293"/>
      <c r="F42" s="293">
        <v>1</v>
      </c>
      <c r="G42" s="293"/>
      <c r="H42" s="293">
        <v>1</v>
      </c>
      <c r="I42" s="293"/>
      <c r="J42" s="293"/>
      <c r="K42" s="294"/>
      <c r="L42" s="293"/>
      <c r="M42" s="293"/>
      <c r="N42" s="293"/>
      <c r="O42" s="293"/>
      <c r="P42" s="292"/>
      <c r="Q42" s="293">
        <f t="shared" si="0"/>
        <v>2</v>
      </c>
    </row>
    <row r="43" spans="1:17" ht="21" customHeight="1">
      <c r="A43" s="499"/>
      <c r="B43" s="514"/>
      <c r="C43" s="292" t="s">
        <v>581</v>
      </c>
      <c r="D43" s="293"/>
      <c r="E43" s="293"/>
      <c r="F43" s="293">
        <v>1</v>
      </c>
      <c r="G43" s="293"/>
      <c r="H43" s="293"/>
      <c r="I43" s="293"/>
      <c r="J43" s="293"/>
      <c r="K43" s="294">
        <v>1</v>
      </c>
      <c r="L43" s="293"/>
      <c r="M43" s="293"/>
      <c r="N43" s="293"/>
      <c r="O43" s="293"/>
      <c r="P43" s="292"/>
      <c r="Q43" s="293">
        <f t="shared" si="0"/>
        <v>2</v>
      </c>
    </row>
    <row r="44" spans="1:17" ht="21" customHeight="1">
      <c r="A44" s="499"/>
      <c r="B44" s="514"/>
      <c r="C44" s="292" t="s">
        <v>582</v>
      </c>
      <c r="D44" s="293">
        <v>1</v>
      </c>
      <c r="E44" s="293"/>
      <c r="F44" s="293"/>
      <c r="G44" s="293">
        <v>1</v>
      </c>
      <c r="H44" s="293"/>
      <c r="I44" s="293"/>
      <c r="J44" s="293"/>
      <c r="K44" s="294"/>
      <c r="L44" s="293"/>
      <c r="M44" s="293"/>
      <c r="N44" s="293"/>
      <c r="O44" s="293"/>
      <c r="P44" s="292"/>
      <c r="Q44" s="293">
        <f t="shared" si="0"/>
        <v>2</v>
      </c>
    </row>
    <row r="45" spans="1:17" ht="21" customHeight="1">
      <c r="A45" s="499"/>
      <c r="B45" s="514"/>
      <c r="C45" s="292" t="s">
        <v>583</v>
      </c>
      <c r="D45" s="293"/>
      <c r="E45" s="293">
        <v>1</v>
      </c>
      <c r="F45" s="293">
        <v>1</v>
      </c>
      <c r="G45" s="293"/>
      <c r="H45" s="293"/>
      <c r="I45" s="293"/>
      <c r="J45" s="293"/>
      <c r="K45" s="294"/>
      <c r="L45" s="293"/>
      <c r="M45" s="293"/>
      <c r="N45" s="293"/>
      <c r="O45" s="293"/>
      <c r="P45" s="292"/>
      <c r="Q45" s="293">
        <f t="shared" si="0"/>
        <v>2</v>
      </c>
    </row>
    <row r="46" spans="1:17" ht="21" customHeight="1">
      <c r="A46" s="499"/>
      <c r="B46" s="514"/>
      <c r="C46" s="292" t="s">
        <v>584</v>
      </c>
      <c r="D46" s="293"/>
      <c r="E46" s="293"/>
      <c r="F46" s="293"/>
      <c r="G46" s="293"/>
      <c r="H46" s="293"/>
      <c r="I46" s="293"/>
      <c r="J46" s="293"/>
      <c r="K46" s="294"/>
      <c r="L46" s="293"/>
      <c r="M46" s="293"/>
      <c r="N46" s="293"/>
      <c r="O46" s="293"/>
      <c r="P46" s="292"/>
      <c r="Q46" s="293">
        <f t="shared" si="0"/>
        <v>0</v>
      </c>
    </row>
    <row r="47" spans="1:17" ht="21" customHeight="1">
      <c r="A47" s="499"/>
      <c r="B47" s="514"/>
      <c r="C47" s="292" t="s">
        <v>585</v>
      </c>
      <c r="D47" s="293"/>
      <c r="E47" s="293"/>
      <c r="F47" s="293"/>
      <c r="G47" s="293"/>
      <c r="H47" s="293">
        <v>1</v>
      </c>
      <c r="I47" s="293"/>
      <c r="J47" s="293"/>
      <c r="K47" s="294"/>
      <c r="L47" s="293"/>
      <c r="M47" s="293"/>
      <c r="N47" s="293"/>
      <c r="O47" s="293"/>
      <c r="P47" s="292"/>
      <c r="Q47" s="293">
        <f t="shared" si="0"/>
        <v>1</v>
      </c>
    </row>
    <row r="48" spans="1:17" ht="21" customHeight="1">
      <c r="A48" s="500"/>
      <c r="B48" s="515"/>
      <c r="C48" s="292" t="s">
        <v>586</v>
      </c>
      <c r="D48" s="293"/>
      <c r="E48" s="293"/>
      <c r="F48" s="293"/>
      <c r="G48" s="293">
        <v>1</v>
      </c>
      <c r="H48" s="293"/>
      <c r="I48" s="293"/>
      <c r="J48" s="293"/>
      <c r="K48" s="294"/>
      <c r="L48" s="293"/>
      <c r="M48" s="293"/>
      <c r="N48" s="293"/>
      <c r="O48" s="293"/>
      <c r="P48" s="292"/>
      <c r="Q48" s="293">
        <f t="shared" si="0"/>
        <v>1</v>
      </c>
    </row>
    <row r="49" spans="1:20" ht="15.75">
      <c r="A49" s="297" t="s">
        <v>587</v>
      </c>
      <c r="B49" s="298"/>
      <c r="C49" s="297"/>
      <c r="D49" s="299">
        <f>SUM(D4:D48)</f>
        <v>15</v>
      </c>
      <c r="E49" s="299">
        <f t="shared" ref="E49:Q49" si="1">SUM(E4:E48)</f>
        <v>6</v>
      </c>
      <c r="F49" s="299">
        <f t="shared" si="1"/>
        <v>17</v>
      </c>
      <c r="G49" s="299">
        <f t="shared" si="1"/>
        <v>8</v>
      </c>
      <c r="H49" s="299">
        <f t="shared" si="1"/>
        <v>13</v>
      </c>
      <c r="I49" s="299">
        <f t="shared" si="1"/>
        <v>31</v>
      </c>
      <c r="J49" s="299">
        <f t="shared" si="1"/>
        <v>5</v>
      </c>
      <c r="K49" s="299">
        <f t="shared" si="1"/>
        <v>3</v>
      </c>
      <c r="L49" s="299">
        <f t="shared" si="1"/>
        <v>3</v>
      </c>
      <c r="M49" s="299">
        <f t="shared" si="1"/>
        <v>0</v>
      </c>
      <c r="N49" s="299">
        <f t="shared" si="1"/>
        <v>0</v>
      </c>
      <c r="O49" s="299">
        <f t="shared" si="1"/>
        <v>0</v>
      </c>
      <c r="P49" s="299">
        <f t="shared" si="1"/>
        <v>0</v>
      </c>
      <c r="Q49" s="299">
        <f t="shared" si="1"/>
        <v>101</v>
      </c>
    </row>
    <row r="50" spans="1:20" ht="21" customHeight="1">
      <c r="A50" s="516" t="s">
        <v>357</v>
      </c>
      <c r="B50" s="518" t="s">
        <v>360</v>
      </c>
      <c r="C50" s="292" t="s">
        <v>361</v>
      </c>
      <c r="D50" s="293"/>
      <c r="E50" s="293"/>
      <c r="F50" s="293">
        <v>1</v>
      </c>
      <c r="G50" s="293"/>
      <c r="H50" s="293">
        <v>1</v>
      </c>
      <c r="I50" s="293"/>
      <c r="J50" s="293"/>
      <c r="K50" s="294"/>
      <c r="L50" s="293">
        <v>1</v>
      </c>
      <c r="M50" s="293"/>
      <c r="N50" s="293"/>
      <c r="O50" s="293"/>
      <c r="P50" s="292"/>
      <c r="Q50" s="293">
        <f>SUM(D50:L50)</f>
        <v>3</v>
      </c>
    </row>
    <row r="51" spans="1:20" ht="21" customHeight="1">
      <c r="A51" s="517"/>
      <c r="B51" s="519"/>
      <c r="C51" s="292" t="s">
        <v>498</v>
      </c>
      <c r="D51" s="293"/>
      <c r="E51" s="293"/>
      <c r="F51" s="293">
        <v>2</v>
      </c>
      <c r="G51" s="293"/>
      <c r="H51" s="293"/>
      <c r="I51" s="293"/>
      <c r="J51" s="293"/>
      <c r="K51" s="294"/>
      <c r="L51" s="293"/>
      <c r="M51" s="293"/>
      <c r="N51" s="293"/>
      <c r="O51" s="293"/>
      <c r="P51" s="292"/>
      <c r="Q51" s="293">
        <f t="shared" ref="Q51:Q60" si="2">SUM(D51:L51)</f>
        <v>2</v>
      </c>
    </row>
    <row r="52" spans="1:20" ht="21" customHeight="1">
      <c r="A52" s="517"/>
      <c r="B52" s="519"/>
      <c r="C52" s="292" t="s">
        <v>437</v>
      </c>
      <c r="D52" s="293"/>
      <c r="E52" s="293"/>
      <c r="F52" s="293">
        <v>2</v>
      </c>
      <c r="G52" s="293"/>
      <c r="H52" s="293"/>
      <c r="I52" s="293">
        <v>1</v>
      </c>
      <c r="J52" s="293"/>
      <c r="K52" s="294">
        <v>1</v>
      </c>
      <c r="L52" s="293">
        <v>1</v>
      </c>
      <c r="M52" s="293"/>
      <c r="N52" s="293"/>
      <c r="O52" s="293"/>
      <c r="P52" s="292"/>
      <c r="Q52" s="293">
        <f t="shared" si="2"/>
        <v>5</v>
      </c>
    </row>
    <row r="53" spans="1:20" ht="21" customHeight="1">
      <c r="A53" s="517"/>
      <c r="B53" s="519"/>
      <c r="C53" s="292" t="s">
        <v>588</v>
      </c>
      <c r="D53" s="293"/>
      <c r="E53" s="293"/>
      <c r="F53" s="293">
        <v>1</v>
      </c>
      <c r="G53" s="293"/>
      <c r="H53" s="293">
        <v>1</v>
      </c>
      <c r="I53" s="293"/>
      <c r="J53" s="293"/>
      <c r="K53" s="294"/>
      <c r="L53" s="293"/>
      <c r="M53" s="293"/>
      <c r="N53" s="293"/>
      <c r="O53" s="293"/>
      <c r="P53" s="292"/>
      <c r="Q53" s="293">
        <f t="shared" si="2"/>
        <v>2</v>
      </c>
    </row>
    <row r="54" spans="1:20" ht="21" customHeight="1">
      <c r="A54" s="517"/>
      <c r="B54" s="519"/>
      <c r="C54" s="292" t="s">
        <v>514</v>
      </c>
      <c r="D54" s="293"/>
      <c r="E54" s="293"/>
      <c r="F54" s="293"/>
      <c r="G54" s="293"/>
      <c r="H54" s="293"/>
      <c r="I54" s="293">
        <v>1</v>
      </c>
      <c r="J54" s="293"/>
      <c r="K54" s="294">
        <v>1</v>
      </c>
      <c r="L54" s="293"/>
      <c r="M54" s="293"/>
      <c r="N54" s="293"/>
      <c r="O54" s="293"/>
      <c r="P54" s="292"/>
      <c r="Q54" s="293">
        <f t="shared" si="2"/>
        <v>2</v>
      </c>
    </row>
    <row r="55" spans="1:20" ht="21" customHeight="1">
      <c r="A55" s="517"/>
      <c r="B55" s="519"/>
      <c r="C55" s="292" t="s">
        <v>510</v>
      </c>
      <c r="D55" s="293"/>
      <c r="E55" s="293"/>
      <c r="F55" s="293"/>
      <c r="G55" s="300">
        <v>1</v>
      </c>
      <c r="H55" s="293"/>
      <c r="I55" s="293"/>
      <c r="J55" s="293"/>
      <c r="K55" s="294"/>
      <c r="L55" s="293"/>
      <c r="M55" s="293"/>
      <c r="N55" s="293"/>
      <c r="O55" s="293"/>
      <c r="P55" s="292"/>
      <c r="Q55" s="293">
        <f t="shared" si="2"/>
        <v>1</v>
      </c>
    </row>
    <row r="56" spans="1:20" ht="21" customHeight="1">
      <c r="A56" s="517"/>
      <c r="B56" s="519"/>
      <c r="C56" s="292" t="s">
        <v>416</v>
      </c>
      <c r="D56" s="293"/>
      <c r="E56" s="293"/>
      <c r="F56" s="293">
        <v>1</v>
      </c>
      <c r="G56" s="293"/>
      <c r="H56" s="293"/>
      <c r="I56" s="293"/>
      <c r="J56" s="293"/>
      <c r="K56" s="294">
        <v>1</v>
      </c>
      <c r="L56" s="293"/>
      <c r="M56" s="293"/>
      <c r="N56" s="293"/>
      <c r="O56" s="293"/>
      <c r="P56" s="292"/>
      <c r="Q56" s="293">
        <f t="shared" si="2"/>
        <v>2</v>
      </c>
    </row>
    <row r="57" spans="1:20" ht="21" customHeight="1">
      <c r="A57" s="517"/>
      <c r="B57" s="519"/>
      <c r="C57" s="292" t="s">
        <v>589</v>
      </c>
      <c r="D57" s="293"/>
      <c r="E57" s="293">
        <v>1</v>
      </c>
      <c r="F57" s="293">
        <v>1</v>
      </c>
      <c r="G57" s="293"/>
      <c r="H57" s="293"/>
      <c r="I57" s="293"/>
      <c r="J57" s="293">
        <v>1</v>
      </c>
      <c r="K57" s="294"/>
      <c r="L57" s="293"/>
      <c r="M57" s="293"/>
      <c r="N57" s="293"/>
      <c r="O57" s="293"/>
      <c r="P57" s="292"/>
      <c r="Q57" s="293">
        <f t="shared" si="2"/>
        <v>3</v>
      </c>
    </row>
    <row r="58" spans="1:20" ht="21" customHeight="1">
      <c r="A58" s="517"/>
      <c r="B58" s="519"/>
      <c r="C58" s="292" t="s">
        <v>590</v>
      </c>
      <c r="D58" s="293"/>
      <c r="E58" s="293"/>
      <c r="F58" s="293">
        <v>1</v>
      </c>
      <c r="G58" s="293">
        <v>1</v>
      </c>
      <c r="H58" s="293"/>
      <c r="I58" s="293"/>
      <c r="J58" s="293"/>
      <c r="K58" s="294"/>
      <c r="L58" s="293"/>
      <c r="M58" s="293"/>
      <c r="N58" s="293"/>
      <c r="O58" s="293"/>
      <c r="P58" s="292"/>
      <c r="Q58" s="293">
        <f t="shared" si="2"/>
        <v>2</v>
      </c>
    </row>
    <row r="59" spans="1:20" ht="21" customHeight="1">
      <c r="A59" s="517"/>
      <c r="B59" s="519"/>
      <c r="C59" s="292" t="s">
        <v>591</v>
      </c>
      <c r="D59" s="293">
        <v>1</v>
      </c>
      <c r="E59" s="293"/>
      <c r="F59" s="293">
        <v>1</v>
      </c>
      <c r="G59" s="293"/>
      <c r="H59" s="293"/>
      <c r="I59" s="293"/>
      <c r="J59" s="293">
        <v>1</v>
      </c>
      <c r="K59" s="294">
        <v>1</v>
      </c>
      <c r="L59" s="293"/>
      <c r="M59" s="293"/>
      <c r="N59" s="293"/>
      <c r="O59" s="293"/>
      <c r="P59" s="292"/>
      <c r="Q59" s="293">
        <f t="shared" si="2"/>
        <v>4</v>
      </c>
      <c r="R59" s="301"/>
      <c r="S59" s="301"/>
      <c r="T59" s="301"/>
    </row>
    <row r="60" spans="1:20" ht="21" customHeight="1">
      <c r="A60" s="517"/>
      <c r="B60" s="520"/>
      <c r="C60" s="292" t="s">
        <v>518</v>
      </c>
      <c r="D60" s="293"/>
      <c r="E60" s="293">
        <v>1</v>
      </c>
      <c r="F60" s="293">
        <v>1</v>
      </c>
      <c r="G60" s="293"/>
      <c r="H60" s="293"/>
      <c r="I60" s="293"/>
      <c r="J60" s="293">
        <v>1</v>
      </c>
      <c r="K60" s="294"/>
      <c r="L60" s="293"/>
      <c r="M60" s="293"/>
      <c r="N60" s="293"/>
      <c r="O60" s="293"/>
      <c r="P60" s="292"/>
      <c r="Q60" s="293">
        <f t="shared" si="2"/>
        <v>3</v>
      </c>
      <c r="R60" s="301"/>
      <c r="S60" s="301"/>
      <c r="T60" s="301"/>
    </row>
    <row r="61" spans="1:20" ht="15.75">
      <c r="A61" s="297" t="s">
        <v>587</v>
      </c>
      <c r="B61" s="298"/>
      <c r="C61" s="297"/>
      <c r="D61" s="299">
        <f>SUM(D50:D60)</f>
        <v>1</v>
      </c>
      <c r="E61" s="299">
        <f t="shared" ref="E61:Q61" si="3">SUM(E50:E60)</f>
        <v>2</v>
      </c>
      <c r="F61" s="299">
        <f t="shared" si="3"/>
        <v>11</v>
      </c>
      <c r="G61" s="299">
        <f t="shared" si="3"/>
        <v>2</v>
      </c>
      <c r="H61" s="299">
        <f t="shared" si="3"/>
        <v>2</v>
      </c>
      <c r="I61" s="299">
        <f t="shared" si="3"/>
        <v>2</v>
      </c>
      <c r="J61" s="299">
        <f t="shared" si="3"/>
        <v>3</v>
      </c>
      <c r="K61" s="299">
        <f t="shared" si="3"/>
        <v>4</v>
      </c>
      <c r="L61" s="299">
        <f t="shared" si="3"/>
        <v>2</v>
      </c>
      <c r="M61" s="299">
        <f t="shared" si="3"/>
        <v>0</v>
      </c>
      <c r="N61" s="299">
        <f t="shared" si="3"/>
        <v>0</v>
      </c>
      <c r="O61" s="299">
        <f t="shared" si="3"/>
        <v>0</v>
      </c>
      <c r="P61" s="299">
        <f t="shared" si="3"/>
        <v>0</v>
      </c>
      <c r="Q61" s="299">
        <f t="shared" si="3"/>
        <v>29</v>
      </c>
    </row>
    <row r="62" spans="1:20" ht="15.75">
      <c r="A62" s="484" t="s">
        <v>592</v>
      </c>
      <c r="B62" s="501" t="s">
        <v>367</v>
      </c>
      <c r="C62" s="292" t="s">
        <v>367</v>
      </c>
      <c r="D62" s="293">
        <v>1</v>
      </c>
      <c r="E62" s="293"/>
      <c r="F62" s="293">
        <v>1</v>
      </c>
      <c r="G62" s="293"/>
      <c r="H62" s="293"/>
      <c r="I62" s="293"/>
      <c r="J62" s="293"/>
      <c r="K62" s="294"/>
      <c r="L62" s="293">
        <v>1</v>
      </c>
      <c r="M62" s="293"/>
      <c r="N62" s="293"/>
      <c r="O62" s="293"/>
      <c r="P62" s="292"/>
      <c r="Q62" s="293">
        <f>SUM(D62:L62)</f>
        <v>3</v>
      </c>
    </row>
    <row r="63" spans="1:20" ht="23.25" customHeight="1">
      <c r="A63" s="485"/>
      <c r="B63" s="502"/>
      <c r="C63" s="292" t="s">
        <v>593</v>
      </c>
      <c r="D63" s="293"/>
      <c r="E63" s="293"/>
      <c r="F63" s="293"/>
      <c r="G63" s="293"/>
      <c r="H63" s="293"/>
      <c r="I63" s="293"/>
      <c r="J63" s="293"/>
      <c r="K63" s="294"/>
      <c r="L63" s="293"/>
      <c r="M63" s="293"/>
      <c r="N63" s="293"/>
      <c r="O63" s="293"/>
      <c r="P63" s="292"/>
      <c r="Q63" s="293">
        <f t="shared" ref="Q63:Q71" si="4">SUM(D63:L63)</f>
        <v>0</v>
      </c>
    </row>
    <row r="64" spans="1:20" ht="23.25" customHeight="1">
      <c r="A64" s="485"/>
      <c r="B64" s="502"/>
      <c r="C64" s="292" t="s">
        <v>594</v>
      </c>
      <c r="D64" s="293">
        <v>1</v>
      </c>
      <c r="E64" s="293"/>
      <c r="F64" s="293"/>
      <c r="G64" s="293">
        <v>1</v>
      </c>
      <c r="H64" s="293"/>
      <c r="I64" s="293"/>
      <c r="J64" s="293">
        <v>1</v>
      </c>
      <c r="K64" s="294"/>
      <c r="L64" s="293"/>
      <c r="M64" s="293"/>
      <c r="N64" s="293"/>
      <c r="O64" s="293"/>
      <c r="P64" s="292"/>
      <c r="Q64" s="293">
        <f t="shared" si="4"/>
        <v>3</v>
      </c>
    </row>
    <row r="65" spans="1:17" ht="23.25" customHeight="1">
      <c r="A65" s="485"/>
      <c r="B65" s="502"/>
      <c r="C65" s="292" t="s">
        <v>595</v>
      </c>
      <c r="D65" s="293">
        <v>1</v>
      </c>
      <c r="E65" s="293"/>
      <c r="F65" s="293"/>
      <c r="G65" s="293">
        <v>1</v>
      </c>
      <c r="H65" s="293"/>
      <c r="I65" s="293"/>
      <c r="J65" s="293"/>
      <c r="K65" s="294"/>
      <c r="L65" s="293"/>
      <c r="M65" s="293"/>
      <c r="N65" s="293"/>
      <c r="O65" s="293"/>
      <c r="P65" s="292"/>
      <c r="Q65" s="293">
        <f t="shared" si="4"/>
        <v>2</v>
      </c>
    </row>
    <row r="66" spans="1:17" ht="23.25" customHeight="1">
      <c r="A66" s="485"/>
      <c r="B66" s="502"/>
      <c r="C66" s="292" t="s">
        <v>596</v>
      </c>
      <c r="D66" s="293"/>
      <c r="E66" s="293">
        <v>1</v>
      </c>
      <c r="F66" s="293"/>
      <c r="G66" s="293"/>
      <c r="H66" s="293">
        <v>1</v>
      </c>
      <c r="I66" s="293"/>
      <c r="J66" s="293">
        <v>1</v>
      </c>
      <c r="K66" s="294"/>
      <c r="L66" s="293"/>
      <c r="M66" s="293"/>
      <c r="N66" s="293"/>
      <c r="O66" s="293"/>
      <c r="P66" s="292"/>
      <c r="Q66" s="293">
        <f t="shared" si="4"/>
        <v>3</v>
      </c>
    </row>
    <row r="67" spans="1:17" ht="23.25" customHeight="1">
      <c r="A67" s="485"/>
      <c r="B67" s="502"/>
      <c r="C67" s="292" t="s">
        <v>597</v>
      </c>
      <c r="D67" s="293"/>
      <c r="E67" s="293"/>
      <c r="F67" s="293">
        <v>1</v>
      </c>
      <c r="G67" s="293"/>
      <c r="H67" s="293"/>
      <c r="I67" s="293"/>
      <c r="J67" s="293"/>
      <c r="K67" s="294"/>
      <c r="L67" s="293"/>
      <c r="M67" s="293"/>
      <c r="N67" s="293"/>
      <c r="O67" s="293"/>
      <c r="P67" s="292"/>
      <c r="Q67" s="293">
        <f t="shared" si="4"/>
        <v>1</v>
      </c>
    </row>
    <row r="68" spans="1:17" ht="23.25" customHeight="1">
      <c r="A68" s="485"/>
      <c r="B68" s="503"/>
      <c r="C68" s="292" t="s">
        <v>598</v>
      </c>
      <c r="D68" s="293"/>
      <c r="E68" s="293"/>
      <c r="F68" s="293"/>
      <c r="G68" s="293"/>
      <c r="H68" s="293"/>
      <c r="I68" s="293">
        <v>1</v>
      </c>
      <c r="J68" s="293">
        <v>1</v>
      </c>
      <c r="K68" s="294"/>
      <c r="L68" s="293">
        <v>2</v>
      </c>
      <c r="M68" s="293"/>
      <c r="N68" s="293"/>
      <c r="O68" s="293"/>
      <c r="P68" s="292"/>
      <c r="Q68" s="293">
        <f t="shared" si="4"/>
        <v>4</v>
      </c>
    </row>
    <row r="69" spans="1:17" ht="23.25" customHeight="1">
      <c r="A69" s="485"/>
      <c r="B69" s="493" t="s">
        <v>353</v>
      </c>
      <c r="C69" s="292" t="s">
        <v>599</v>
      </c>
      <c r="D69" s="293"/>
      <c r="E69" s="293"/>
      <c r="F69" s="293"/>
      <c r="G69" s="293"/>
      <c r="H69" s="293"/>
      <c r="I69" s="293"/>
      <c r="J69" s="293"/>
      <c r="K69" s="294">
        <v>1</v>
      </c>
      <c r="L69" s="293"/>
      <c r="M69" s="293"/>
      <c r="N69" s="293"/>
      <c r="O69" s="293"/>
      <c r="P69" s="292"/>
      <c r="Q69" s="293">
        <f t="shared" si="4"/>
        <v>1</v>
      </c>
    </row>
    <row r="70" spans="1:17" ht="23.25" customHeight="1">
      <c r="A70" s="485"/>
      <c r="B70" s="494"/>
      <c r="C70" s="292" t="s">
        <v>463</v>
      </c>
      <c r="D70" s="293"/>
      <c r="E70" s="293">
        <v>1</v>
      </c>
      <c r="F70" s="293">
        <v>1</v>
      </c>
      <c r="G70" s="293"/>
      <c r="H70" s="293">
        <v>1</v>
      </c>
      <c r="I70" s="293"/>
      <c r="J70" s="293"/>
      <c r="K70" s="293"/>
      <c r="L70" s="293"/>
      <c r="M70" s="293"/>
      <c r="N70" s="293"/>
      <c r="O70" s="293"/>
      <c r="P70" s="292"/>
      <c r="Q70" s="293">
        <f t="shared" si="4"/>
        <v>3</v>
      </c>
    </row>
    <row r="71" spans="1:17" ht="23.25" customHeight="1">
      <c r="A71" s="486"/>
      <c r="B71" s="495"/>
      <c r="C71" s="287" t="s">
        <v>600</v>
      </c>
      <c r="D71" s="293">
        <v>1</v>
      </c>
      <c r="E71" s="293"/>
      <c r="F71" s="293"/>
      <c r="G71" s="293"/>
      <c r="H71" s="293"/>
      <c r="I71" s="293"/>
      <c r="J71" s="293"/>
      <c r="K71" s="294"/>
      <c r="L71" s="293"/>
      <c r="M71" s="293"/>
      <c r="N71" s="293"/>
      <c r="O71" s="293"/>
      <c r="P71" s="292"/>
      <c r="Q71" s="293">
        <f t="shared" si="4"/>
        <v>1</v>
      </c>
    </row>
    <row r="72" spans="1:17" ht="15.75">
      <c r="A72" s="297" t="s">
        <v>587</v>
      </c>
      <c r="B72" s="298"/>
      <c r="C72" s="297"/>
      <c r="D72" s="299">
        <f>SUM(D62:D71)</f>
        <v>4</v>
      </c>
      <c r="E72" s="299">
        <f t="shared" ref="E72:Q72" si="5">SUM(E62:E71)</f>
        <v>2</v>
      </c>
      <c r="F72" s="299">
        <f t="shared" si="5"/>
        <v>3</v>
      </c>
      <c r="G72" s="299">
        <f t="shared" si="5"/>
        <v>2</v>
      </c>
      <c r="H72" s="299">
        <f t="shared" si="5"/>
        <v>2</v>
      </c>
      <c r="I72" s="299">
        <f t="shared" si="5"/>
        <v>1</v>
      </c>
      <c r="J72" s="299">
        <f t="shared" si="5"/>
        <v>3</v>
      </c>
      <c r="K72" s="299">
        <f t="shared" si="5"/>
        <v>1</v>
      </c>
      <c r="L72" s="299">
        <f t="shared" si="5"/>
        <v>3</v>
      </c>
      <c r="M72" s="299">
        <f t="shared" si="5"/>
        <v>0</v>
      </c>
      <c r="N72" s="299">
        <f t="shared" si="5"/>
        <v>0</v>
      </c>
      <c r="O72" s="299">
        <f t="shared" si="5"/>
        <v>0</v>
      </c>
      <c r="P72" s="299">
        <f t="shared" si="5"/>
        <v>0</v>
      </c>
      <c r="Q72" s="299">
        <f t="shared" si="5"/>
        <v>21</v>
      </c>
    </row>
    <row r="73" spans="1:17" ht="21" customHeight="1">
      <c r="A73" s="498" t="s">
        <v>364</v>
      </c>
      <c r="B73" s="302" t="s">
        <v>346</v>
      </c>
      <c r="C73" s="292" t="s">
        <v>601</v>
      </c>
      <c r="D73" s="293"/>
      <c r="E73" s="293">
        <v>1</v>
      </c>
      <c r="F73" s="293"/>
      <c r="G73" s="293"/>
      <c r="H73" s="293"/>
      <c r="I73" s="293"/>
      <c r="J73" s="293"/>
      <c r="K73" s="294"/>
      <c r="L73" s="293">
        <v>1</v>
      </c>
      <c r="M73" s="293"/>
      <c r="N73" s="293"/>
      <c r="O73" s="293"/>
      <c r="P73" s="292"/>
      <c r="Q73" s="293">
        <f>SUM(D73:L73)</f>
        <v>2</v>
      </c>
    </row>
    <row r="74" spans="1:17" ht="21" customHeight="1">
      <c r="A74" s="499"/>
      <c r="B74" s="501" t="s">
        <v>367</v>
      </c>
      <c r="C74" s="292" t="s">
        <v>602</v>
      </c>
      <c r="D74" s="293">
        <v>1</v>
      </c>
      <c r="E74" s="293"/>
      <c r="F74" s="293">
        <v>1</v>
      </c>
      <c r="G74" s="293">
        <v>1</v>
      </c>
      <c r="H74" s="293">
        <v>1</v>
      </c>
      <c r="I74" s="293"/>
      <c r="J74" s="293">
        <v>1</v>
      </c>
      <c r="K74" s="294"/>
      <c r="L74" s="293">
        <v>1</v>
      </c>
      <c r="M74" s="293"/>
      <c r="N74" s="293"/>
      <c r="O74" s="293"/>
      <c r="P74" s="292"/>
      <c r="Q74" s="293">
        <f t="shared" ref="Q74:Q78" si="6">SUM(D74:L74)</f>
        <v>6</v>
      </c>
    </row>
    <row r="75" spans="1:17" ht="21" customHeight="1">
      <c r="A75" s="499"/>
      <c r="B75" s="502"/>
      <c r="C75" s="292" t="s">
        <v>368</v>
      </c>
      <c r="D75" s="293"/>
      <c r="E75" s="293"/>
      <c r="F75" s="293">
        <v>1</v>
      </c>
      <c r="G75" s="293">
        <v>1</v>
      </c>
      <c r="H75" s="293">
        <v>1</v>
      </c>
      <c r="I75" s="293"/>
      <c r="J75" s="293"/>
      <c r="K75" s="294"/>
      <c r="L75" s="293"/>
      <c r="M75" s="293"/>
      <c r="N75" s="293"/>
      <c r="O75" s="293"/>
      <c r="P75" s="292"/>
      <c r="Q75" s="293">
        <f t="shared" si="6"/>
        <v>3</v>
      </c>
    </row>
    <row r="76" spans="1:17" ht="21" customHeight="1">
      <c r="A76" s="499"/>
      <c r="B76" s="502"/>
      <c r="C76" s="292" t="s">
        <v>603</v>
      </c>
      <c r="D76" s="293"/>
      <c r="E76" s="293">
        <v>1</v>
      </c>
      <c r="F76" s="293">
        <v>1</v>
      </c>
      <c r="G76" s="293"/>
      <c r="H76" s="293">
        <v>1</v>
      </c>
      <c r="I76" s="293"/>
      <c r="J76" s="293"/>
      <c r="K76" s="294"/>
      <c r="L76" s="293">
        <v>1</v>
      </c>
      <c r="M76" s="293"/>
      <c r="N76" s="293"/>
      <c r="O76" s="293"/>
      <c r="P76" s="292"/>
      <c r="Q76" s="293">
        <f t="shared" si="6"/>
        <v>4</v>
      </c>
    </row>
    <row r="77" spans="1:17" ht="21" customHeight="1">
      <c r="A77" s="499"/>
      <c r="B77" s="502"/>
      <c r="C77" s="292" t="s">
        <v>454</v>
      </c>
      <c r="D77" s="293">
        <v>1</v>
      </c>
      <c r="E77" s="293"/>
      <c r="F77" s="293"/>
      <c r="G77" s="293">
        <v>1</v>
      </c>
      <c r="H77" s="293">
        <v>1</v>
      </c>
      <c r="I77" s="293"/>
      <c r="J77" s="293"/>
      <c r="K77" s="293"/>
      <c r="L77" s="293"/>
      <c r="M77" s="293"/>
      <c r="N77" s="293"/>
      <c r="O77" s="293"/>
      <c r="P77" s="292"/>
      <c r="Q77" s="293">
        <f t="shared" si="6"/>
        <v>3</v>
      </c>
    </row>
    <row r="78" spans="1:17" ht="21" customHeight="1">
      <c r="A78" s="500"/>
      <c r="B78" s="503"/>
      <c r="C78" s="292" t="s">
        <v>604</v>
      </c>
      <c r="D78" s="293">
        <v>1</v>
      </c>
      <c r="E78" s="293"/>
      <c r="F78" s="293"/>
      <c r="G78" s="293">
        <v>1</v>
      </c>
      <c r="H78" s="293">
        <v>1</v>
      </c>
      <c r="I78" s="293"/>
      <c r="J78" s="293"/>
      <c r="K78" s="294"/>
      <c r="L78" s="293"/>
      <c r="M78" s="293"/>
      <c r="N78" s="293"/>
      <c r="O78" s="293"/>
      <c r="P78" s="292"/>
      <c r="Q78" s="293">
        <f t="shared" si="6"/>
        <v>3</v>
      </c>
    </row>
    <row r="79" spans="1:17" ht="15.75">
      <c r="A79" s="297" t="s">
        <v>587</v>
      </c>
      <c r="B79" s="298"/>
      <c r="C79" s="297"/>
      <c r="D79" s="299">
        <f>SUM(D73:D78)</f>
        <v>3</v>
      </c>
      <c r="E79" s="299">
        <f>SUM(E73:E78)</f>
        <v>2</v>
      </c>
      <c r="F79" s="299">
        <f>SUM(F73:F78)</f>
        <v>3</v>
      </c>
      <c r="G79" s="299">
        <f>SUM(G73:G78)</f>
        <v>4</v>
      </c>
      <c r="H79" s="299">
        <f>SUM(H73:H78)</f>
        <v>5</v>
      </c>
      <c r="I79" s="299">
        <f t="shared" ref="I79:Q79" si="7">SUM(I73:I78)</f>
        <v>0</v>
      </c>
      <c r="J79" s="299">
        <f t="shared" si="7"/>
        <v>1</v>
      </c>
      <c r="K79" s="299">
        <f t="shared" si="7"/>
        <v>0</v>
      </c>
      <c r="L79" s="299">
        <f t="shared" si="7"/>
        <v>3</v>
      </c>
      <c r="M79" s="299">
        <f t="shared" si="7"/>
        <v>0</v>
      </c>
      <c r="N79" s="299">
        <f t="shared" si="7"/>
        <v>0</v>
      </c>
      <c r="O79" s="299">
        <f t="shared" si="7"/>
        <v>0</v>
      </c>
      <c r="P79" s="299">
        <f t="shared" si="7"/>
        <v>0</v>
      </c>
      <c r="Q79" s="299">
        <f t="shared" si="7"/>
        <v>21</v>
      </c>
    </row>
    <row r="80" spans="1:17" ht="24" customHeight="1">
      <c r="A80" s="484" t="s">
        <v>371</v>
      </c>
      <c r="B80" s="487" t="s">
        <v>380</v>
      </c>
      <c r="C80" s="292" t="s">
        <v>380</v>
      </c>
      <c r="D80" s="293"/>
      <c r="E80" s="293">
        <v>1</v>
      </c>
      <c r="F80" s="293"/>
      <c r="G80" s="293"/>
      <c r="H80" s="293"/>
      <c r="I80" s="293"/>
      <c r="J80" s="293"/>
      <c r="K80" s="294"/>
      <c r="L80" s="293"/>
      <c r="M80" s="293"/>
      <c r="N80" s="293"/>
      <c r="O80" s="293"/>
      <c r="P80" s="292"/>
      <c r="Q80" s="293">
        <f>SUM(D80:L80)</f>
        <v>1</v>
      </c>
    </row>
    <row r="81" spans="1:17" ht="24" customHeight="1">
      <c r="A81" s="485"/>
      <c r="B81" s="488"/>
      <c r="C81" s="292" t="s">
        <v>385</v>
      </c>
      <c r="D81" s="293">
        <v>1</v>
      </c>
      <c r="E81" s="293"/>
      <c r="F81" s="293"/>
      <c r="G81" s="293"/>
      <c r="H81" s="293"/>
      <c r="I81" s="293"/>
      <c r="J81" s="293"/>
      <c r="K81" s="294">
        <v>1</v>
      </c>
      <c r="L81" s="293"/>
      <c r="M81" s="293"/>
      <c r="N81" s="293"/>
      <c r="O81" s="293"/>
      <c r="P81" s="292"/>
      <c r="Q81" s="293">
        <f t="shared" ref="Q81:Q85" si="8">SUM(D81:L81)</f>
        <v>2</v>
      </c>
    </row>
    <row r="82" spans="1:17" ht="24" customHeight="1">
      <c r="A82" s="485"/>
      <c r="B82" s="488"/>
      <c r="C82" s="292" t="s">
        <v>605</v>
      </c>
      <c r="D82" s="293">
        <v>1</v>
      </c>
      <c r="E82" s="293"/>
      <c r="F82" s="293">
        <v>1</v>
      </c>
      <c r="G82" s="293"/>
      <c r="H82" s="293">
        <v>1</v>
      </c>
      <c r="I82" s="293"/>
      <c r="J82" s="293">
        <v>1</v>
      </c>
      <c r="K82" s="294"/>
      <c r="L82" s="293"/>
      <c r="M82" s="293"/>
      <c r="N82" s="293"/>
      <c r="O82" s="293"/>
      <c r="P82" s="292"/>
      <c r="Q82" s="293">
        <f t="shared" si="8"/>
        <v>4</v>
      </c>
    </row>
    <row r="83" spans="1:17" ht="24" customHeight="1">
      <c r="A83" s="485"/>
      <c r="B83" s="488"/>
      <c r="C83" s="292" t="s">
        <v>374</v>
      </c>
      <c r="D83" s="293"/>
      <c r="E83" s="293"/>
      <c r="F83" s="293"/>
      <c r="G83" s="293">
        <v>1</v>
      </c>
      <c r="H83" s="293">
        <v>1</v>
      </c>
      <c r="I83" s="293"/>
      <c r="J83" s="293"/>
      <c r="K83" s="294"/>
      <c r="L83" s="293"/>
      <c r="M83" s="293"/>
      <c r="N83" s="293"/>
      <c r="O83" s="293"/>
      <c r="P83" s="292"/>
      <c r="Q83" s="293">
        <f t="shared" si="8"/>
        <v>2</v>
      </c>
    </row>
    <row r="84" spans="1:17" ht="24" customHeight="1">
      <c r="A84" s="485"/>
      <c r="B84" s="488"/>
      <c r="C84" s="292" t="s">
        <v>459</v>
      </c>
      <c r="D84" s="293"/>
      <c r="E84" s="293"/>
      <c r="F84" s="293"/>
      <c r="G84" s="293">
        <v>1</v>
      </c>
      <c r="H84" s="293">
        <v>1</v>
      </c>
      <c r="I84" s="293"/>
      <c r="J84" s="293">
        <v>1</v>
      </c>
      <c r="K84" s="293">
        <v>1</v>
      </c>
      <c r="L84" s="293"/>
      <c r="M84" s="293"/>
      <c r="N84" s="293"/>
      <c r="O84" s="293"/>
      <c r="P84" s="292"/>
      <c r="Q84" s="293">
        <f t="shared" si="8"/>
        <v>4</v>
      </c>
    </row>
    <row r="85" spans="1:17" ht="24" customHeight="1">
      <c r="A85" s="486"/>
      <c r="B85" s="489"/>
      <c r="C85" s="292" t="s">
        <v>606</v>
      </c>
      <c r="D85" s="293">
        <v>1</v>
      </c>
      <c r="E85" s="293"/>
      <c r="F85" s="293">
        <v>1</v>
      </c>
      <c r="G85" s="293"/>
      <c r="H85" s="293"/>
      <c r="I85" s="293"/>
      <c r="J85" s="293"/>
      <c r="K85" s="294"/>
      <c r="L85" s="293"/>
      <c r="M85" s="293"/>
      <c r="N85" s="293"/>
      <c r="O85" s="293"/>
      <c r="P85" s="292"/>
      <c r="Q85" s="293">
        <f t="shared" si="8"/>
        <v>2</v>
      </c>
    </row>
    <row r="86" spans="1:17" ht="15.75">
      <c r="A86" s="297" t="s">
        <v>587</v>
      </c>
      <c r="B86" s="298"/>
      <c r="C86" s="297"/>
      <c r="D86" s="299">
        <f>SUM(D80:D85)</f>
        <v>3</v>
      </c>
      <c r="E86" s="299">
        <f>SUM(E80:E85)</f>
        <v>1</v>
      </c>
      <c r="F86" s="299">
        <f>SUM(F80:F85)</f>
        <v>2</v>
      </c>
      <c r="G86" s="299">
        <f>SUM(G80:G85)</f>
        <v>2</v>
      </c>
      <c r="H86" s="299">
        <f>SUM(H80:H85)</f>
        <v>3</v>
      </c>
      <c r="I86" s="299">
        <f t="shared" ref="I86:Q86" si="9">SUM(I80:I85)</f>
        <v>0</v>
      </c>
      <c r="J86" s="299">
        <f t="shared" si="9"/>
        <v>2</v>
      </c>
      <c r="K86" s="299">
        <f t="shared" si="9"/>
        <v>2</v>
      </c>
      <c r="L86" s="299">
        <f t="shared" si="9"/>
        <v>0</v>
      </c>
      <c r="M86" s="299">
        <f t="shared" si="9"/>
        <v>0</v>
      </c>
      <c r="N86" s="299">
        <f t="shared" si="9"/>
        <v>0</v>
      </c>
      <c r="O86" s="299">
        <f t="shared" si="9"/>
        <v>0</v>
      </c>
      <c r="P86" s="299">
        <f t="shared" si="9"/>
        <v>0</v>
      </c>
      <c r="Q86" s="299">
        <f t="shared" si="9"/>
        <v>15</v>
      </c>
    </row>
    <row r="87" spans="1:17" ht="21" customHeight="1">
      <c r="A87" s="490" t="s">
        <v>607</v>
      </c>
      <c r="B87" s="493" t="s">
        <v>353</v>
      </c>
      <c r="C87" s="292" t="s">
        <v>487</v>
      </c>
      <c r="D87" s="293"/>
      <c r="E87" s="293">
        <v>1</v>
      </c>
      <c r="F87" s="293">
        <v>1</v>
      </c>
      <c r="G87" s="293"/>
      <c r="H87" s="293"/>
      <c r="I87" s="293"/>
      <c r="J87" s="293"/>
      <c r="K87" s="294"/>
      <c r="L87" s="293"/>
      <c r="M87" s="293"/>
      <c r="N87" s="293"/>
      <c r="O87" s="293"/>
      <c r="P87" s="292"/>
      <c r="Q87" s="293">
        <f>SUM(D87:L87)</f>
        <v>2</v>
      </c>
    </row>
    <row r="88" spans="1:17" ht="21" customHeight="1">
      <c r="A88" s="491"/>
      <c r="B88" s="494"/>
      <c r="C88" s="292" t="s">
        <v>608</v>
      </c>
      <c r="D88" s="293">
        <v>1</v>
      </c>
      <c r="E88" s="293"/>
      <c r="F88" s="293"/>
      <c r="G88" s="293"/>
      <c r="H88" s="293"/>
      <c r="I88" s="293">
        <v>1</v>
      </c>
      <c r="J88" s="293">
        <v>1</v>
      </c>
      <c r="K88" s="294"/>
      <c r="L88" s="293"/>
      <c r="M88" s="293"/>
      <c r="N88" s="293"/>
      <c r="O88" s="293"/>
      <c r="P88" s="292"/>
      <c r="Q88" s="293">
        <f t="shared" ref="Q88:Q91" si="10">SUM(D88:L88)</f>
        <v>3</v>
      </c>
    </row>
    <row r="89" spans="1:17" ht="21" customHeight="1">
      <c r="A89" s="491"/>
      <c r="B89" s="494"/>
      <c r="C89" s="292" t="s">
        <v>609</v>
      </c>
      <c r="D89" s="293">
        <v>1</v>
      </c>
      <c r="E89" s="293"/>
      <c r="F89" s="293"/>
      <c r="G89" s="293"/>
      <c r="H89" s="293"/>
      <c r="I89" s="293"/>
      <c r="J89" s="293">
        <v>2</v>
      </c>
      <c r="K89" s="293"/>
      <c r="L89" s="293"/>
      <c r="M89" s="293"/>
      <c r="N89" s="293"/>
      <c r="O89" s="293"/>
      <c r="P89" s="292"/>
      <c r="Q89" s="293">
        <f t="shared" si="10"/>
        <v>3</v>
      </c>
    </row>
    <row r="90" spans="1:17" ht="21" customHeight="1">
      <c r="A90" s="491"/>
      <c r="B90" s="495"/>
      <c r="C90" s="292" t="s">
        <v>610</v>
      </c>
      <c r="D90" s="293"/>
      <c r="E90" s="293">
        <v>1</v>
      </c>
      <c r="F90" s="293">
        <v>1</v>
      </c>
      <c r="G90" s="293"/>
      <c r="H90" s="293">
        <v>1</v>
      </c>
      <c r="I90" s="293"/>
      <c r="J90" s="293"/>
      <c r="K90" s="293"/>
      <c r="L90" s="293">
        <v>1</v>
      </c>
      <c r="M90" s="293"/>
      <c r="N90" s="293"/>
      <c r="O90" s="293"/>
      <c r="P90" s="292"/>
      <c r="Q90" s="293">
        <f t="shared" si="10"/>
        <v>4</v>
      </c>
    </row>
    <row r="91" spans="1:17" ht="21" customHeight="1">
      <c r="A91" s="492"/>
      <c r="B91" s="303" t="s">
        <v>427</v>
      </c>
      <c r="C91" s="292" t="s">
        <v>611</v>
      </c>
      <c r="D91" s="304"/>
      <c r="E91" s="304"/>
      <c r="F91" s="304"/>
      <c r="G91" s="293"/>
      <c r="H91" s="293"/>
      <c r="I91" s="293"/>
      <c r="J91" s="293">
        <v>2</v>
      </c>
      <c r="K91" s="293"/>
      <c r="L91" s="293"/>
      <c r="M91" s="293"/>
      <c r="N91" s="293"/>
      <c r="O91" s="293"/>
      <c r="P91" s="292"/>
      <c r="Q91" s="293">
        <f t="shared" si="10"/>
        <v>2</v>
      </c>
    </row>
    <row r="92" spans="1:17" ht="21" customHeight="1">
      <c r="A92" s="297" t="s">
        <v>587</v>
      </c>
      <c r="B92" s="298"/>
      <c r="C92" s="297"/>
      <c r="D92" s="299">
        <f>SUM(D87:D91)</f>
        <v>2</v>
      </c>
      <c r="E92" s="299">
        <f>SUM(E87:E91)</f>
        <v>2</v>
      </c>
      <c r="F92" s="299">
        <f>SUM(F87:F91)</f>
        <v>2</v>
      </c>
      <c r="G92" s="299">
        <f>SUM(G87:G91)</f>
        <v>0</v>
      </c>
      <c r="H92" s="299">
        <f>SUM(H87:H91)</f>
        <v>1</v>
      </c>
      <c r="I92" s="299">
        <f t="shared" ref="I92:Q92" si="11">SUM(I87:I91)</f>
        <v>1</v>
      </c>
      <c r="J92" s="299">
        <f t="shared" si="11"/>
        <v>5</v>
      </c>
      <c r="K92" s="299">
        <f t="shared" si="11"/>
        <v>0</v>
      </c>
      <c r="L92" s="299">
        <f t="shared" si="11"/>
        <v>1</v>
      </c>
      <c r="M92" s="299">
        <f t="shared" si="11"/>
        <v>0</v>
      </c>
      <c r="N92" s="299">
        <f t="shared" si="11"/>
        <v>0</v>
      </c>
      <c r="O92" s="299">
        <f t="shared" si="11"/>
        <v>0</v>
      </c>
      <c r="P92" s="299">
        <f t="shared" si="11"/>
        <v>0</v>
      </c>
      <c r="Q92" s="299">
        <f t="shared" si="11"/>
        <v>14</v>
      </c>
    </row>
    <row r="93" spans="1:17" ht="21">
      <c r="A93" s="305" t="s">
        <v>278</v>
      </c>
      <c r="B93" s="306"/>
      <c r="C93" s="307"/>
      <c r="D93" s="305">
        <f>SUM(D49+D61+D72+D79+D86+D92)</f>
        <v>28</v>
      </c>
      <c r="E93" s="305">
        <f t="shared" ref="E93:Q93" si="12">SUM(E49+E61+E72+E79+E86+E92)</f>
        <v>15</v>
      </c>
      <c r="F93" s="305">
        <f t="shared" si="12"/>
        <v>38</v>
      </c>
      <c r="G93" s="305">
        <f t="shared" si="12"/>
        <v>18</v>
      </c>
      <c r="H93" s="305">
        <f t="shared" si="12"/>
        <v>26</v>
      </c>
      <c r="I93" s="305">
        <f t="shared" si="12"/>
        <v>35</v>
      </c>
      <c r="J93" s="305">
        <f t="shared" si="12"/>
        <v>19</v>
      </c>
      <c r="K93" s="305">
        <f t="shared" si="12"/>
        <v>10</v>
      </c>
      <c r="L93" s="305">
        <f t="shared" si="12"/>
        <v>12</v>
      </c>
      <c r="M93" s="305">
        <f t="shared" si="12"/>
        <v>0</v>
      </c>
      <c r="N93" s="305">
        <f t="shared" si="12"/>
        <v>0</v>
      </c>
      <c r="O93" s="305">
        <f t="shared" si="12"/>
        <v>0</v>
      </c>
      <c r="P93" s="305">
        <f t="shared" si="12"/>
        <v>0</v>
      </c>
      <c r="Q93" s="305">
        <f t="shared" si="12"/>
        <v>201</v>
      </c>
    </row>
    <row r="96" spans="1:17">
      <c r="B96" s="308"/>
    </row>
    <row r="97" spans="1:3" ht="15.75">
      <c r="A97" s="496" t="s">
        <v>612</v>
      </c>
      <c r="B97" s="496"/>
      <c r="C97" s="496"/>
    </row>
    <row r="98" spans="1:3">
      <c r="A98" s="497" t="s">
        <v>613</v>
      </c>
      <c r="B98" s="497"/>
      <c r="C98" s="497"/>
    </row>
    <row r="99" spans="1:3" ht="30">
      <c r="A99" s="309" t="s">
        <v>614</v>
      </c>
      <c r="B99" s="309" t="s">
        <v>615</v>
      </c>
      <c r="C99" s="310" t="s">
        <v>616</v>
      </c>
    </row>
    <row r="100" spans="1:3">
      <c r="A100" s="311" t="s">
        <v>617</v>
      </c>
      <c r="B100" s="311">
        <f>Q49</f>
        <v>101</v>
      </c>
      <c r="C100" s="311">
        <v>45</v>
      </c>
    </row>
    <row r="101" spans="1:3">
      <c r="A101" s="311" t="s">
        <v>357</v>
      </c>
      <c r="B101" s="311">
        <f>Q61</f>
        <v>29</v>
      </c>
      <c r="C101" s="311">
        <v>9</v>
      </c>
    </row>
    <row r="102" spans="1:3">
      <c r="A102" s="311" t="s">
        <v>618</v>
      </c>
      <c r="B102" s="311">
        <f>Q72</f>
        <v>21</v>
      </c>
      <c r="C102" s="311">
        <v>10</v>
      </c>
    </row>
    <row r="103" spans="1:3">
      <c r="A103" s="311" t="s">
        <v>619</v>
      </c>
      <c r="B103" s="311">
        <f>Q79</f>
        <v>21</v>
      </c>
      <c r="C103" s="311">
        <v>6</v>
      </c>
    </row>
    <row r="104" spans="1:3">
      <c r="A104" s="311" t="s">
        <v>620</v>
      </c>
      <c r="B104" s="311">
        <f>Q86</f>
        <v>15</v>
      </c>
      <c r="C104" s="311">
        <v>6</v>
      </c>
    </row>
    <row r="105" spans="1:3">
      <c r="A105" s="311" t="s">
        <v>621</v>
      </c>
      <c r="B105" s="311">
        <f>Q92</f>
        <v>14</v>
      </c>
      <c r="C105" s="311">
        <v>5</v>
      </c>
    </row>
    <row r="106" spans="1:3">
      <c r="C106" s="312"/>
    </row>
    <row r="107" spans="1:3" ht="18.75">
      <c r="A107" s="313" t="s">
        <v>543</v>
      </c>
      <c r="B107" s="314">
        <f>SUM(B100:B106)</f>
        <v>201</v>
      </c>
      <c r="C107" s="314">
        <f>SUM(C100:C105)</f>
        <v>81</v>
      </c>
    </row>
    <row r="109" spans="1:3" ht="30">
      <c r="A109" s="315" t="s">
        <v>622</v>
      </c>
      <c r="B109" s="315" t="s">
        <v>615</v>
      </c>
      <c r="C109" s="310" t="s">
        <v>623</v>
      </c>
    </row>
    <row r="110" spans="1:3">
      <c r="A110" s="311" t="s">
        <v>346</v>
      </c>
      <c r="B110" s="311">
        <v>18</v>
      </c>
      <c r="C110" s="311">
        <v>20</v>
      </c>
    </row>
    <row r="111" spans="1:3">
      <c r="A111" s="311" t="s">
        <v>624</v>
      </c>
      <c r="B111" s="311">
        <v>42</v>
      </c>
      <c r="C111" s="311">
        <v>16</v>
      </c>
    </row>
    <row r="112" spans="1:3">
      <c r="A112" s="311" t="s">
        <v>625</v>
      </c>
      <c r="B112" s="311">
        <v>47</v>
      </c>
      <c r="C112" s="311">
        <v>8</v>
      </c>
    </row>
    <row r="113" spans="1:4">
      <c r="A113" s="311" t="s">
        <v>626</v>
      </c>
      <c r="B113" s="311">
        <v>15</v>
      </c>
      <c r="C113" s="311">
        <v>10</v>
      </c>
    </row>
    <row r="114" spans="1:4">
      <c r="A114" s="311" t="s">
        <v>627</v>
      </c>
      <c r="B114" s="311">
        <v>29</v>
      </c>
      <c r="C114" s="311">
        <v>11</v>
      </c>
    </row>
    <row r="115" spans="1:4">
      <c r="A115" s="311" t="s">
        <v>628</v>
      </c>
      <c r="B115" s="311">
        <v>35</v>
      </c>
      <c r="C115" s="311">
        <v>10</v>
      </c>
    </row>
    <row r="116" spans="1:4">
      <c r="A116" s="312" t="s">
        <v>629</v>
      </c>
      <c r="B116" s="312">
        <v>15</v>
      </c>
      <c r="C116" s="312">
        <v>6</v>
      </c>
    </row>
    <row r="117" spans="1:4" ht="18.75">
      <c r="A117" s="313"/>
      <c r="B117" s="314">
        <f>SUM(B110:B116)</f>
        <v>201</v>
      </c>
      <c r="C117" s="314">
        <f>SUM(C110:C116)</f>
        <v>81</v>
      </c>
    </row>
    <row r="119" spans="1:4" ht="15.75" thickBot="1"/>
    <row r="120" spans="1:4" ht="15.75">
      <c r="A120" s="477" t="s">
        <v>630</v>
      </c>
      <c r="B120" s="478"/>
      <c r="C120" s="478"/>
      <c r="D120" s="479"/>
    </row>
    <row r="121" spans="1:4">
      <c r="A121" s="316">
        <v>1</v>
      </c>
      <c r="B121" s="292" t="s">
        <v>548</v>
      </c>
      <c r="C121" s="317" t="s">
        <v>631</v>
      </c>
      <c r="D121" s="318" t="s">
        <v>2</v>
      </c>
    </row>
    <row r="122" spans="1:4">
      <c r="A122" s="316">
        <v>2</v>
      </c>
      <c r="B122" s="292" t="s">
        <v>552</v>
      </c>
      <c r="C122" s="480">
        <v>9</v>
      </c>
      <c r="D122" s="483">
        <v>0.11</v>
      </c>
    </row>
    <row r="123" spans="1:4">
      <c r="A123" s="316">
        <v>3</v>
      </c>
      <c r="B123" s="292" t="s">
        <v>554</v>
      </c>
      <c r="C123" s="481"/>
      <c r="D123" s="481"/>
    </row>
    <row r="124" spans="1:4">
      <c r="A124" s="316">
        <v>4</v>
      </c>
      <c r="B124" s="292" t="s">
        <v>559</v>
      </c>
      <c r="C124" s="481"/>
      <c r="D124" s="481"/>
    </row>
    <row r="125" spans="1:4">
      <c r="A125" s="316">
        <v>5</v>
      </c>
      <c r="B125" s="296" t="s">
        <v>347</v>
      </c>
      <c r="C125" s="481"/>
      <c r="D125" s="481"/>
    </row>
    <row r="126" spans="1:4">
      <c r="A126" s="316">
        <v>6</v>
      </c>
      <c r="B126" s="292" t="s">
        <v>562</v>
      </c>
      <c r="C126" s="481"/>
      <c r="D126" s="481"/>
    </row>
    <row r="127" spans="1:4">
      <c r="A127" s="316">
        <v>7</v>
      </c>
      <c r="B127" s="292" t="s">
        <v>573</v>
      </c>
      <c r="C127" s="481"/>
      <c r="D127" s="481"/>
    </row>
    <row r="128" spans="1:4">
      <c r="A128" s="316">
        <v>8</v>
      </c>
      <c r="B128" s="292" t="s">
        <v>584</v>
      </c>
      <c r="C128" s="481"/>
      <c r="D128" s="481"/>
    </row>
    <row r="129" spans="1:4">
      <c r="A129" s="316">
        <v>9</v>
      </c>
      <c r="B129" s="292" t="s">
        <v>593</v>
      </c>
      <c r="C129" s="482"/>
      <c r="D129" s="482"/>
    </row>
    <row r="130" spans="1:4" ht="15.75" thickBot="1">
      <c r="A130" s="319"/>
      <c r="B130" s="320"/>
      <c r="C130" s="320"/>
      <c r="D130" s="321"/>
    </row>
  </sheetData>
  <mergeCells count="23">
    <mergeCell ref="A73:A78"/>
    <mergeCell ref="B74:B78"/>
    <mergeCell ref="A1:P1"/>
    <mergeCell ref="A2:C2"/>
    <mergeCell ref="A4:A48"/>
    <mergeCell ref="B4:B22"/>
    <mergeCell ref="B23:B31"/>
    <mergeCell ref="B32:B39"/>
    <mergeCell ref="B40:B48"/>
    <mergeCell ref="A50:A60"/>
    <mergeCell ref="B50:B60"/>
    <mergeCell ref="A62:A71"/>
    <mergeCell ref="B62:B68"/>
    <mergeCell ref="B69:B71"/>
    <mergeCell ref="A120:D120"/>
    <mergeCell ref="C122:C129"/>
    <mergeCell ref="D122:D129"/>
    <mergeCell ref="A80:A85"/>
    <mergeCell ref="B80:B85"/>
    <mergeCell ref="A87:A91"/>
    <mergeCell ref="B87:B90"/>
    <mergeCell ref="A97:C97"/>
    <mergeCell ref="A98:C9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D7"/>
  <sheetViews>
    <sheetView topLeftCell="A4" workbookViewId="0">
      <selection activeCell="C7" sqref="C7"/>
    </sheetView>
  </sheetViews>
  <sheetFormatPr baseColWidth="10" defaultRowHeight="15"/>
  <cols>
    <col min="2" max="2" width="7.140625" customWidth="1"/>
    <col min="3" max="3" width="32.85546875" customWidth="1"/>
    <col min="4" max="4" width="86.5703125" customWidth="1"/>
    <col min="5" max="5" width="8.140625" customWidth="1"/>
  </cols>
  <sheetData>
    <row r="3" spans="3:4" ht="15.75">
      <c r="C3" s="521" t="s">
        <v>198</v>
      </c>
      <c r="D3" s="522"/>
    </row>
    <row r="4" spans="3:4" ht="15.75" thickBot="1"/>
    <row r="5" spans="3:4" ht="26.25" thickBot="1">
      <c r="C5" s="109" t="s">
        <v>199</v>
      </c>
      <c r="D5" s="110" t="s">
        <v>200</v>
      </c>
    </row>
    <row r="6" spans="3:4" ht="26.25" thickBot="1">
      <c r="C6" s="111" t="s">
        <v>201</v>
      </c>
      <c r="D6" s="112" t="s">
        <v>202</v>
      </c>
    </row>
    <row r="7" spans="3:4" ht="26.25" thickBot="1">
      <c r="C7" s="113" t="s">
        <v>203</v>
      </c>
      <c r="D7" s="114" t="s">
        <v>204</v>
      </c>
    </row>
  </sheetData>
  <mergeCells count="1">
    <mergeCell ref="C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METAS PP 2018</vt:lpstr>
      <vt:lpstr>MATRIZ METAS OBJ-SECT 2018</vt:lpstr>
      <vt:lpstr>Extramuros</vt:lpstr>
      <vt:lpstr>Obra civil CEN CINAI</vt:lpstr>
      <vt:lpstr>ICODER Cantones 2015-2018</vt:lpstr>
      <vt:lpstr>CLASIFICACIONES Y RANGOS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pajoig@hotmail.com</dc:creator>
  <cp:lastModifiedBy>ALEJANDRA</cp:lastModifiedBy>
  <dcterms:created xsi:type="dcterms:W3CDTF">2016-05-27T01:31:40Z</dcterms:created>
  <dcterms:modified xsi:type="dcterms:W3CDTF">2019-01-31T22:13:33Z</dcterms:modified>
</cp:coreProperties>
</file>