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os\2021\INFORMES TRIMESTRALES STAP-PN\2021\IV TRIMESTRE\PN\"/>
    </mc:Choice>
  </mc:AlternateContent>
  <xr:revisionPtr revIDLastSave="0" documentId="8_{BC63EA40-3BAA-4CAD-9479-606A117DED0F}" xr6:coauthVersionLast="47" xr6:coauthVersionMax="47" xr10:uidLastSave="{00000000-0000-0000-0000-000000000000}"/>
  <bookViews>
    <workbookView xWindow="20370" yWindow="-120" windowWidth="24240" windowHeight="13140" tabRatio="461" firstSheet="2" activeTab="2" xr2:uid="{00000000-000D-0000-FFFF-FFFF00000000}"/>
  </bookViews>
  <sheets>
    <sheet name="Anex 1-norma 10" sheetId="1" state="hidden" r:id="rId1"/>
    <sheet name="Cálculo Vacantes" sheetId="4" state="hidden" r:id="rId2"/>
    <sheet name="Anexo 2-norma 12" sheetId="3" r:id="rId3"/>
    <sheet name="Anexo 3-norma 19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19" i="3"/>
  <c r="H15" i="4"/>
  <c r="F15" i="4"/>
  <c r="G15" i="4" s="1"/>
  <c r="F14" i="4"/>
  <c r="H13" i="4"/>
  <c r="F13" i="4"/>
  <c r="G13" i="4" s="1"/>
  <c r="F12" i="4"/>
  <c r="H11" i="4"/>
  <c r="F11" i="4"/>
  <c r="G11" i="4" s="1"/>
  <c r="F10" i="4"/>
  <c r="H9" i="4"/>
  <c r="G9" i="4" s="1"/>
  <c r="E16" i="3"/>
  <c r="B16" i="3"/>
  <c r="B17" i="3"/>
  <c r="B18" i="3"/>
  <c r="C16" i="3"/>
  <c r="C17" i="3"/>
  <c r="C18" i="3"/>
  <c r="I8" i="4"/>
  <c r="H8" i="4"/>
  <c r="G8" i="4"/>
  <c r="J8" i="4" s="1"/>
  <c r="K8" i="4" s="1"/>
  <c r="H7" i="4"/>
  <c r="H6" i="4"/>
  <c r="G6" i="4"/>
  <c r="H5" i="4"/>
  <c r="G5" i="4" s="1"/>
  <c r="I4" i="4"/>
  <c r="H4" i="4"/>
  <c r="G4" i="4"/>
  <c r="J4" i="4" s="1"/>
  <c r="K4" i="4" s="1"/>
  <c r="H3" i="4"/>
  <c r="B15" i="3"/>
  <c r="B14" i="3"/>
  <c r="B13" i="3"/>
  <c r="B11" i="3"/>
  <c r="B10" i="3"/>
  <c r="B9" i="3"/>
  <c r="B8" i="3"/>
  <c r="B7" i="3"/>
  <c r="C15" i="3"/>
  <c r="C14" i="3"/>
  <c r="C13" i="3"/>
  <c r="C11" i="3"/>
  <c r="C10" i="3"/>
  <c r="C9" i="3"/>
  <c r="C8" i="3"/>
  <c r="C7" i="3"/>
  <c r="C12" i="3"/>
  <c r="E15" i="3"/>
  <c r="E14" i="3"/>
  <c r="E13" i="3"/>
  <c r="E11" i="3"/>
  <c r="E10" i="3"/>
  <c r="E9" i="3"/>
  <c r="E8" i="3"/>
  <c r="E7" i="3"/>
  <c r="J9" i="4" l="1"/>
  <c r="I9" i="4"/>
  <c r="I11" i="4"/>
  <c r="G12" i="4"/>
  <c r="J12" i="4" s="1"/>
  <c r="I13" i="4"/>
  <c r="I15" i="4"/>
  <c r="H10" i="4"/>
  <c r="G10" i="4" s="1"/>
  <c r="J11" i="4"/>
  <c r="H12" i="4"/>
  <c r="I12" i="4" s="1"/>
  <c r="J13" i="4"/>
  <c r="H14" i="4"/>
  <c r="J15" i="4"/>
  <c r="K15" i="4" s="1"/>
  <c r="G3" i="4"/>
  <c r="I5" i="4"/>
  <c r="J5" i="4" s="1"/>
  <c r="G7" i="4"/>
  <c r="I6" i="4"/>
  <c r="J6" i="4" s="1"/>
  <c r="K6" i="4" s="1"/>
  <c r="I10" i="4" l="1"/>
  <c r="J10" i="4"/>
  <c r="K10" i="4" s="1"/>
  <c r="F17" i="3"/>
  <c r="K12" i="4"/>
  <c r="K9" i="4"/>
  <c r="F14" i="3"/>
  <c r="K11" i="4"/>
  <c r="F16" i="3"/>
  <c r="K13" i="4"/>
  <c r="F18" i="3"/>
  <c r="G14" i="4"/>
  <c r="K5" i="4"/>
  <c r="F9" i="3"/>
  <c r="I3" i="4"/>
  <c r="J3" i="4" s="1"/>
  <c r="I7" i="4"/>
  <c r="J7" i="4" s="1"/>
  <c r="F10" i="3"/>
  <c r="F8" i="3"/>
  <c r="F13" i="3"/>
  <c r="I14" i="4" l="1"/>
  <c r="J14" i="4" s="1"/>
  <c r="K14" i="4" s="1"/>
  <c r="K7" i="4"/>
  <c r="F11" i="3"/>
  <c r="K3" i="4"/>
  <c r="F7" i="3"/>
  <c r="F15" i="3"/>
</calcChain>
</file>

<file path=xl/sharedStrings.xml><?xml version="1.0" encoding="utf-8"?>
<sst xmlns="http://schemas.openxmlformats.org/spreadsheetml/2006/main" count="177" uniqueCount="80">
  <si>
    <t xml:space="preserve">Informe sobre norma 10, resultados producto de la aplicación de teletrabajo </t>
  </si>
  <si>
    <t>Monto</t>
  </si>
  <si>
    <t>Informe del N° trimestre del  2021</t>
  </si>
  <si>
    <t>Nombre 
del programa 
y/o subprograma</t>
  </si>
  <si>
    <t>Monto del ahorro
(en millones)</t>
  </si>
  <si>
    <t>Identificar si corresponde:  a teletrabajo o digitalización de servicios públicos y justificar</t>
  </si>
  <si>
    <t>Receptor</t>
  </si>
  <si>
    <t>Ejecución historica de la transferencia y del uso de los recursos transferidos</t>
  </si>
  <si>
    <t>Fuente de financiamiento</t>
  </si>
  <si>
    <t>Seguimiento y monitoreo</t>
  </si>
  <si>
    <t>Montos erogados</t>
  </si>
  <si>
    <t>Gastos que se financiaron</t>
  </si>
  <si>
    <t>Resultados detallados en los órganos receptores</t>
  </si>
  <si>
    <t>Norma 19 Informe sobre transferencias corrientes y de capital 2021</t>
  </si>
  <si>
    <t>Tipo de transferencia</t>
  </si>
  <si>
    <t>Monto total institucional</t>
  </si>
  <si>
    <t>Monto total de ahorro producto de  digitalización de servicios públicos</t>
  </si>
  <si>
    <t>Monto total de ahorro producto de teletrabajo</t>
  </si>
  <si>
    <t>Monto total de ahorro institucional</t>
  </si>
  <si>
    <t>Modificación presupuestaria
 en la cual se rebajó</t>
  </si>
  <si>
    <t>Monto total por transferencias corrientes</t>
  </si>
  <si>
    <t>Monto total por transferencias de capital</t>
  </si>
  <si>
    <t>Código</t>
  </si>
  <si>
    <t>Vacante desde</t>
  </si>
  <si>
    <t xml:space="preserve">Código de la subpartida
</t>
  </si>
  <si>
    <t xml:space="preserve">Nombre de la subpartida
</t>
  </si>
  <si>
    <t>Entidad</t>
  </si>
  <si>
    <t>Informe sobre norma 12: Informe de plazas vacantes</t>
  </si>
  <si>
    <t>Número de puesto</t>
  </si>
  <si>
    <t>Clase de puesto</t>
  </si>
  <si>
    <t>Costo mensual</t>
  </si>
  <si>
    <t xml:space="preserve">Profesional en Telecomunicaciones </t>
  </si>
  <si>
    <t xml:space="preserve">Rectoria del Sector de Telecomunicaciones </t>
  </si>
  <si>
    <t>Coordinación y Desarrollo Científico y Tecnólogico</t>
  </si>
  <si>
    <t>Profesional en Informatica 1-B</t>
  </si>
  <si>
    <t>Secretario Servicio Civil 1</t>
  </si>
  <si>
    <t>No. de puesto</t>
  </si>
  <si>
    <t>Clase</t>
  </si>
  <si>
    <t>Fecha de la vacante</t>
  </si>
  <si>
    <t xml:space="preserve"> Costo Mensual en colones </t>
  </si>
  <si>
    <t>Costo anualizado</t>
  </si>
  <si>
    <t>Vacante Exceptuada (Si/No)</t>
  </si>
  <si>
    <r>
      <t xml:space="preserve">Excepción
</t>
    </r>
    <r>
      <rPr>
        <b/>
        <sz val="9"/>
        <color rgb="FF000000"/>
        <rFont val="Arial"/>
        <family val="2"/>
      </rPr>
      <t>1- Docente
2- Policial 
3- SNG</t>
    </r>
  </si>
  <si>
    <t>Vacante 
 utilizada
(Si/No)</t>
  </si>
  <si>
    <t>Número Acuerdo AP</t>
  </si>
  <si>
    <t xml:space="preserve">Fecha del nombramiento </t>
  </si>
  <si>
    <t>Observaciones</t>
  </si>
  <si>
    <t xml:space="preserve">Salario base </t>
  </si>
  <si>
    <t xml:space="preserve">Monto Pluses </t>
  </si>
  <si>
    <t xml:space="preserve">Aguinaldo </t>
  </si>
  <si>
    <t xml:space="preserve">Salario Escolar </t>
  </si>
  <si>
    <t xml:space="preserve"> Cargas Sociales </t>
  </si>
  <si>
    <t xml:space="preserve">Total </t>
  </si>
  <si>
    <t>N/A</t>
  </si>
  <si>
    <t xml:space="preserve">No </t>
  </si>
  <si>
    <t>NO</t>
  </si>
  <si>
    <t>Renuncia del Interino Erick Sanabria Cruz</t>
  </si>
  <si>
    <t xml:space="preserve">El Titular Carla Valverde Barahona se encuentra ascendida inerinamente en otro puesto. </t>
  </si>
  <si>
    <t>Renuncia del Interino  Fabián Mora Calderón.</t>
  </si>
  <si>
    <t>STAP-1319-2021</t>
  </si>
  <si>
    <t xml:space="preserve">El Titular Kattia Moodie Reid se encuentra ascendida interinamente en otro puesto. </t>
  </si>
  <si>
    <t>Profesional Jefe de Servicio Civil 1</t>
  </si>
  <si>
    <t>Por Descenso Interino de la titular Raquel Gamboa Nelson</t>
  </si>
  <si>
    <t>Profesional en Informática 2</t>
  </si>
  <si>
    <t>Por Ascenso en Propiedad Interinstitucional del titular Samuel González de la Cruz</t>
  </si>
  <si>
    <t>Técnico de Servicio Civil 3</t>
  </si>
  <si>
    <t>Profesional de Servicio Civil 2.</t>
  </si>
  <si>
    <t>El Titular Fernando Victor Vargas  se encontraba con permiso sin goce de salario y renunció a partir del 16 de setiembre 2021.</t>
  </si>
  <si>
    <t xml:space="preserve">El Titular Jimmy Cruz Jiménez se encuentra con permiso sin goce de salario. </t>
  </si>
  <si>
    <t xml:space="preserve">El Titular  Angélica Chinchilla Medina se encuentra ascendida interinamente en otro puesto. </t>
  </si>
  <si>
    <t xml:space="preserve">El Titular Leda Chaves Méndez fue ascendida interinamente en otro puesto. </t>
  </si>
  <si>
    <t>Entidad MICITT</t>
  </si>
  <si>
    <t>Profesional Servicio Civil 3</t>
  </si>
  <si>
    <t>SI</t>
  </si>
  <si>
    <t>STAP-1659-2021</t>
  </si>
  <si>
    <t>STAP-2066-2021</t>
  </si>
  <si>
    <t>Profesional Servicio Civil 2</t>
  </si>
  <si>
    <t>Defunción del titular Guisela María Sibaja Díaz.</t>
  </si>
  <si>
    <t>Ascenso interino interinstitucional de Mariela Carballo Ledezma.</t>
  </si>
  <si>
    <t xml:space="preserve">Ascenso interino de Silvia Ramírez Segura.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</si>
</sst>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4AB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0" xfId="0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" fontId="0" fillId="0" borderId="1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4" fontId="0" fillId="0" borderId="1" xfId="0" applyNumberFormat="1" applyBorder="1" applyAlignment="1">
      <alignment vertical="top" wrapText="1"/>
    </xf>
    <xf numFmtId="1" fontId="0" fillId="0" borderId="1" xfId="0" applyNumberFormat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center" vertical="top" wrapText="1"/>
    </xf>
    <xf numFmtId="1" fontId="6" fillId="5" borderId="1" xfId="1" applyNumberFormat="1" applyFont="1" applyFill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5" borderId="1" xfId="0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"/>
  <sheetViews>
    <sheetView showGridLines="0" topLeftCell="B1" workbookViewId="0">
      <selection activeCell="I10" sqref="I10"/>
    </sheetView>
  </sheetViews>
  <sheetFormatPr baseColWidth="10" defaultRowHeight="15" x14ac:dyDescent="0.25"/>
  <cols>
    <col min="2" max="2" width="17.7109375" customWidth="1"/>
    <col min="4" max="4" width="14.85546875" customWidth="1"/>
    <col min="5" max="5" width="14.7109375" customWidth="1"/>
    <col min="6" max="6" width="23.7109375" customWidth="1"/>
    <col min="7" max="7" width="34.42578125" customWidth="1"/>
  </cols>
  <sheetData>
    <row r="1" spans="2:7" x14ac:dyDescent="0.25">
      <c r="B1" s="33" t="s">
        <v>26</v>
      </c>
      <c r="C1" s="33"/>
      <c r="D1" s="33"/>
      <c r="E1" s="33"/>
      <c r="F1" s="33"/>
      <c r="G1" s="33"/>
    </row>
    <row r="2" spans="2:7" x14ac:dyDescent="0.25">
      <c r="B2" s="33" t="s">
        <v>2</v>
      </c>
      <c r="C2" s="33"/>
      <c r="D2" s="33"/>
      <c r="E2" s="33"/>
      <c r="F2" s="33"/>
      <c r="G2" s="33"/>
    </row>
    <row r="3" spans="2:7" x14ac:dyDescent="0.25">
      <c r="B3" s="33" t="s">
        <v>0</v>
      </c>
      <c r="C3" s="33"/>
      <c r="D3" s="33"/>
      <c r="E3" s="33"/>
      <c r="F3" s="33"/>
      <c r="G3" s="33"/>
    </row>
    <row r="5" spans="2:7" ht="60" x14ac:dyDescent="0.25">
      <c r="B5" s="7" t="s">
        <v>3</v>
      </c>
      <c r="C5" s="7" t="s">
        <v>24</v>
      </c>
      <c r="D5" s="7" t="s">
        <v>25</v>
      </c>
      <c r="E5" s="7" t="s">
        <v>4</v>
      </c>
      <c r="F5" s="7" t="s">
        <v>19</v>
      </c>
      <c r="G5" s="7" t="s">
        <v>5</v>
      </c>
    </row>
    <row r="6" spans="2:7" x14ac:dyDescent="0.25">
      <c r="B6" s="2"/>
      <c r="C6" s="2"/>
      <c r="D6" s="2"/>
      <c r="E6" s="4"/>
      <c r="F6" s="2"/>
      <c r="G6" s="3"/>
    </row>
    <row r="7" spans="2:7" x14ac:dyDescent="0.25">
      <c r="B7" s="2"/>
      <c r="C7" s="2"/>
      <c r="D7" s="2"/>
      <c r="E7" s="4"/>
      <c r="F7" s="2"/>
      <c r="G7" s="3"/>
    </row>
    <row r="8" spans="2:7" x14ac:dyDescent="0.25">
      <c r="B8" s="2"/>
      <c r="C8" s="2"/>
      <c r="D8" s="2"/>
      <c r="E8" s="4"/>
      <c r="F8" s="2"/>
      <c r="G8" s="3"/>
    </row>
    <row r="9" spans="2:7" x14ac:dyDescent="0.25">
      <c r="B9" s="2"/>
      <c r="C9" s="2"/>
      <c r="D9" s="2"/>
      <c r="E9" s="4"/>
      <c r="F9" s="2"/>
      <c r="G9" s="3"/>
    </row>
    <row r="11" spans="2:7" ht="30" customHeight="1" x14ac:dyDescent="0.25">
      <c r="B11" s="31" t="s">
        <v>17</v>
      </c>
      <c r="C11" s="31"/>
      <c r="D11" s="31"/>
      <c r="E11" s="6"/>
    </row>
    <row r="12" spans="2:7" ht="35.25" customHeight="1" x14ac:dyDescent="0.25">
      <c r="B12" s="32" t="s">
        <v>16</v>
      </c>
      <c r="C12" s="32"/>
      <c r="D12" s="32"/>
      <c r="E12" s="5"/>
    </row>
    <row r="14" spans="2:7" ht="15.75" thickBot="1" x14ac:dyDescent="0.3">
      <c r="B14" s="32" t="s">
        <v>18</v>
      </c>
      <c r="C14" s="32"/>
      <c r="D14" s="32"/>
      <c r="E14" s="10"/>
    </row>
  </sheetData>
  <mergeCells count="6">
    <mergeCell ref="B11:D11"/>
    <mergeCell ref="B12:D12"/>
    <mergeCell ref="B14:D14"/>
    <mergeCell ref="B1:G1"/>
    <mergeCell ref="B2:G2"/>
    <mergeCell ref="B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"/>
  <sheetViews>
    <sheetView topLeftCell="A3" workbookViewId="0">
      <selection activeCell="J15" sqref="J15"/>
    </sheetView>
  </sheetViews>
  <sheetFormatPr baseColWidth="10" defaultRowHeight="15" x14ac:dyDescent="0.25"/>
  <cols>
    <col min="1" max="1" width="10" customWidth="1"/>
    <col min="2" max="2" width="7.42578125" bestFit="1" customWidth="1"/>
    <col min="3" max="3" width="33.28515625" bestFit="1" customWidth="1"/>
    <col min="4" max="4" width="12.28515625" customWidth="1"/>
    <col min="5" max="5" width="14" bestFit="1" customWidth="1"/>
    <col min="6" max="6" width="15.42578125" customWidth="1"/>
    <col min="7" max="7" width="16.140625" bestFit="1" customWidth="1"/>
    <col min="8" max="8" width="14" customWidth="1"/>
    <col min="9" max="10" width="14" bestFit="1" customWidth="1"/>
    <col min="11" max="11" width="15" bestFit="1" customWidth="1"/>
    <col min="12" max="12" width="12.5703125" customWidth="1"/>
    <col min="13" max="13" width="10.5703125" customWidth="1"/>
    <col min="14" max="14" width="12.140625" customWidth="1"/>
    <col min="15" max="15" width="19.85546875" customWidth="1"/>
    <col min="16" max="16" width="14.140625" style="14" customWidth="1"/>
    <col min="17" max="17" width="54.28515625" customWidth="1"/>
    <col min="18" max="18" width="12.5703125" bestFit="1" customWidth="1"/>
  </cols>
  <sheetData>
    <row r="1" spans="1:18" ht="51" customHeight="1" x14ac:dyDescent="0.25">
      <c r="A1" s="34" t="s">
        <v>36</v>
      </c>
      <c r="B1" s="34" t="s">
        <v>22</v>
      </c>
      <c r="C1" s="34" t="s">
        <v>37</v>
      </c>
      <c r="D1" s="34" t="s">
        <v>38</v>
      </c>
      <c r="E1" s="36" t="s">
        <v>39</v>
      </c>
      <c r="F1" s="37"/>
      <c r="G1" s="37"/>
      <c r="H1" s="37"/>
      <c r="I1" s="37"/>
      <c r="J1" s="38"/>
      <c r="K1" s="34" t="s">
        <v>40</v>
      </c>
      <c r="L1" s="34" t="s">
        <v>41</v>
      </c>
      <c r="M1" s="34" t="s">
        <v>42</v>
      </c>
      <c r="N1" s="34" t="s">
        <v>43</v>
      </c>
      <c r="O1" s="34" t="s">
        <v>44</v>
      </c>
      <c r="P1" s="34" t="s">
        <v>45</v>
      </c>
      <c r="Q1" s="34" t="s">
        <v>46</v>
      </c>
    </row>
    <row r="2" spans="1:18" ht="25.5" x14ac:dyDescent="0.25">
      <c r="A2" s="35"/>
      <c r="B2" s="35"/>
      <c r="C2" s="35"/>
      <c r="D2" s="35"/>
      <c r="E2" s="21" t="s">
        <v>47</v>
      </c>
      <c r="F2" s="21" t="s">
        <v>48</v>
      </c>
      <c r="G2" s="21" t="s">
        <v>49</v>
      </c>
      <c r="H2" s="21" t="s">
        <v>50</v>
      </c>
      <c r="I2" s="21" t="s">
        <v>51</v>
      </c>
      <c r="J2" s="21" t="s">
        <v>52</v>
      </c>
      <c r="K2" s="35"/>
      <c r="L2" s="35"/>
      <c r="M2" s="35"/>
      <c r="N2" s="35"/>
      <c r="O2" s="35"/>
      <c r="P2" s="35"/>
      <c r="Q2" s="35"/>
    </row>
    <row r="3" spans="1:18" ht="30" x14ac:dyDescent="0.25">
      <c r="A3" s="22">
        <v>356239</v>
      </c>
      <c r="B3" s="22">
        <v>11739</v>
      </c>
      <c r="C3" s="22" t="s">
        <v>31</v>
      </c>
      <c r="D3" s="23">
        <v>43948</v>
      </c>
      <c r="E3" s="24">
        <v>1422788</v>
      </c>
      <c r="F3" s="25" t="s">
        <v>53</v>
      </c>
      <c r="G3" s="26">
        <f>+(E3+H3)*8.33%</f>
        <v>128390.80982532</v>
      </c>
      <c r="H3" s="26">
        <f>+(E3*8.33)%</f>
        <v>118518.24040000001</v>
      </c>
      <c r="I3" s="26">
        <f>+((E3+H3+G3)*21.16%)</f>
        <v>353307.89582767774</v>
      </c>
      <c r="J3" s="26">
        <f>+E3+G3+H3+I3</f>
        <v>2023004.9460529978</v>
      </c>
      <c r="K3" s="26">
        <f>+J3*12</f>
        <v>24276059.352635972</v>
      </c>
      <c r="L3" s="25" t="s">
        <v>54</v>
      </c>
      <c r="M3" s="25" t="s">
        <v>53</v>
      </c>
      <c r="N3" s="25" t="s">
        <v>55</v>
      </c>
      <c r="O3" s="25" t="s">
        <v>53</v>
      </c>
      <c r="P3" s="25" t="s">
        <v>53</v>
      </c>
      <c r="Q3" s="27" t="s">
        <v>68</v>
      </c>
    </row>
    <row r="4" spans="1:18" x14ac:dyDescent="0.25">
      <c r="A4" s="22">
        <v>356250</v>
      </c>
      <c r="B4" s="22">
        <v>11739</v>
      </c>
      <c r="C4" s="22" t="s">
        <v>31</v>
      </c>
      <c r="D4" s="23">
        <v>44367</v>
      </c>
      <c r="E4" s="24">
        <v>1422788</v>
      </c>
      <c r="F4" s="25" t="s">
        <v>53</v>
      </c>
      <c r="G4" s="26">
        <f>+(E4+H4)*8.33%</f>
        <v>128390.80982532</v>
      </c>
      <c r="H4" s="26">
        <f t="shared" ref="H4:H6" si="0">+(E4*8.33)%</f>
        <v>118518.24040000001</v>
      </c>
      <c r="I4" s="26">
        <f t="shared" ref="I4:I6" si="1">+((E4+H4+G4)*21.16%)</f>
        <v>353307.89582767774</v>
      </c>
      <c r="J4" s="26">
        <f t="shared" ref="J4:J7" si="2">+E4+G4+H4+I4</f>
        <v>2023004.9460529978</v>
      </c>
      <c r="K4" s="26">
        <f t="shared" ref="K4:K7" si="3">+J4*12</f>
        <v>24276059.352635972</v>
      </c>
      <c r="L4" s="25" t="s">
        <v>54</v>
      </c>
      <c r="M4" s="25" t="s">
        <v>53</v>
      </c>
      <c r="N4" s="25" t="s">
        <v>55</v>
      </c>
      <c r="O4" s="25" t="s">
        <v>53</v>
      </c>
      <c r="P4" s="25" t="s">
        <v>53</v>
      </c>
      <c r="Q4" s="27" t="s">
        <v>56</v>
      </c>
    </row>
    <row r="5" spans="1:18" ht="30" x14ac:dyDescent="0.25">
      <c r="A5" s="22">
        <v>356253</v>
      </c>
      <c r="B5" s="22">
        <v>11739</v>
      </c>
      <c r="C5" s="22" t="s">
        <v>31</v>
      </c>
      <c r="D5" s="23">
        <v>44095</v>
      </c>
      <c r="E5" s="24">
        <v>1422788</v>
      </c>
      <c r="F5" s="25" t="s">
        <v>53</v>
      </c>
      <c r="G5" s="26">
        <f t="shared" ref="G5:G6" si="4">+(E5+H5)*8.33%</f>
        <v>128390.80982532</v>
      </c>
      <c r="H5" s="26">
        <f t="shared" si="0"/>
        <v>118518.24040000001</v>
      </c>
      <c r="I5" s="26">
        <f t="shared" si="1"/>
        <v>353307.89582767774</v>
      </c>
      <c r="J5" s="26">
        <f t="shared" si="2"/>
        <v>2023004.9460529978</v>
      </c>
      <c r="K5" s="26">
        <f t="shared" si="3"/>
        <v>24276059.352635972</v>
      </c>
      <c r="L5" s="25" t="s">
        <v>54</v>
      </c>
      <c r="M5" s="25" t="s">
        <v>53</v>
      </c>
      <c r="N5" s="25" t="s">
        <v>55</v>
      </c>
      <c r="O5" s="25" t="s">
        <v>53</v>
      </c>
      <c r="P5" s="25" t="s">
        <v>53</v>
      </c>
      <c r="Q5" s="27" t="s">
        <v>57</v>
      </c>
    </row>
    <row r="6" spans="1:18" ht="35.25" customHeight="1" x14ac:dyDescent="0.25">
      <c r="A6" s="22">
        <v>356438</v>
      </c>
      <c r="B6" s="22">
        <v>11739</v>
      </c>
      <c r="C6" s="22" t="s">
        <v>31</v>
      </c>
      <c r="D6" s="23">
        <v>43009</v>
      </c>
      <c r="E6" s="24">
        <v>1422788</v>
      </c>
      <c r="F6" s="25" t="s">
        <v>53</v>
      </c>
      <c r="G6" s="26">
        <f t="shared" si="4"/>
        <v>128390.80982532</v>
      </c>
      <c r="H6" s="26">
        <f t="shared" si="0"/>
        <v>118518.24040000001</v>
      </c>
      <c r="I6" s="26">
        <f t="shared" si="1"/>
        <v>353307.89582767774</v>
      </c>
      <c r="J6" s="26">
        <f t="shared" si="2"/>
        <v>2023004.9460529978</v>
      </c>
      <c r="K6" s="26">
        <f t="shared" si="3"/>
        <v>24276059.352635972</v>
      </c>
      <c r="L6" s="25" t="s">
        <v>54</v>
      </c>
      <c r="M6" s="25" t="s">
        <v>53</v>
      </c>
      <c r="N6" s="25" t="s">
        <v>55</v>
      </c>
      <c r="O6" s="25" t="s">
        <v>53</v>
      </c>
      <c r="P6" s="25" t="s">
        <v>53</v>
      </c>
      <c r="Q6" s="27" t="s">
        <v>67</v>
      </c>
    </row>
    <row r="7" spans="1:18" x14ac:dyDescent="0.25">
      <c r="A7" s="22">
        <v>360695</v>
      </c>
      <c r="B7" s="22">
        <v>11739</v>
      </c>
      <c r="C7" s="22" t="s">
        <v>31</v>
      </c>
      <c r="D7" s="23">
        <v>44197</v>
      </c>
      <c r="E7" s="24">
        <v>1422788</v>
      </c>
      <c r="F7" s="25" t="s">
        <v>53</v>
      </c>
      <c r="G7" s="26">
        <f>+(E7+H7)*8.33%</f>
        <v>128390.80982532</v>
      </c>
      <c r="H7" s="26">
        <f>+(E7*8.33)%</f>
        <v>118518.24040000001</v>
      </c>
      <c r="I7" s="26">
        <f>+((E7+H7+G7)*21.16%)</f>
        <v>353307.89582767774</v>
      </c>
      <c r="J7" s="26">
        <f t="shared" si="2"/>
        <v>2023004.9460529978</v>
      </c>
      <c r="K7" s="26">
        <f t="shared" si="3"/>
        <v>24276059.352635972</v>
      </c>
      <c r="L7" s="25" t="s">
        <v>54</v>
      </c>
      <c r="M7" s="25" t="s">
        <v>53</v>
      </c>
      <c r="N7" s="25" t="s">
        <v>55</v>
      </c>
      <c r="O7" s="25" t="s">
        <v>53</v>
      </c>
      <c r="P7" s="25" t="s">
        <v>53</v>
      </c>
      <c r="Q7" s="27" t="s">
        <v>58</v>
      </c>
    </row>
    <row r="8" spans="1:18" ht="38.25" customHeight="1" x14ac:dyDescent="0.25">
      <c r="A8" s="22">
        <v>356232</v>
      </c>
      <c r="B8" s="22">
        <v>11739</v>
      </c>
      <c r="C8" s="22" t="s">
        <v>31</v>
      </c>
      <c r="D8" s="23">
        <v>44196</v>
      </c>
      <c r="E8" s="24">
        <v>1422788</v>
      </c>
      <c r="F8" s="25" t="s">
        <v>53</v>
      </c>
      <c r="G8" s="26">
        <f>+(E8+H8)*8.33%</f>
        <v>128390.80982532</v>
      </c>
      <c r="H8" s="26">
        <f>+(E8*8.33)%</f>
        <v>118518.24040000001</v>
      </c>
      <c r="I8" s="26">
        <f>+((E8+H8+G8)*21.16%)</f>
        <v>353307.89582767774</v>
      </c>
      <c r="J8" s="26">
        <f>SUM(E8:I8)</f>
        <v>2023004.9460529978</v>
      </c>
      <c r="K8" s="26">
        <f>+J8*12</f>
        <v>24276059.352635972</v>
      </c>
      <c r="L8" s="25" t="s">
        <v>54</v>
      </c>
      <c r="M8" s="25" t="s">
        <v>53</v>
      </c>
      <c r="N8" s="25" t="s">
        <v>55</v>
      </c>
      <c r="O8" s="25" t="s">
        <v>53</v>
      </c>
      <c r="P8" s="25" t="s">
        <v>53</v>
      </c>
      <c r="Q8" s="27" t="s">
        <v>69</v>
      </c>
    </row>
    <row r="9" spans="1:18" ht="33.75" customHeight="1" x14ac:dyDescent="0.25">
      <c r="A9" s="22">
        <v>105569</v>
      </c>
      <c r="B9" s="22">
        <v>13200</v>
      </c>
      <c r="C9" s="27" t="s">
        <v>35</v>
      </c>
      <c r="D9" s="28">
        <v>43662</v>
      </c>
      <c r="E9" s="29">
        <v>343050</v>
      </c>
      <c r="F9" s="26">
        <v>82308</v>
      </c>
      <c r="G9" s="26">
        <f>+((E9+F9+H9)*8.33%)</f>
        <v>38383.833772620004</v>
      </c>
      <c r="H9" s="26">
        <f>+((E9+F9)*8.33%)</f>
        <v>35432.321400000001</v>
      </c>
      <c r="I9" s="26">
        <f>+((E9+F9+H9+G9)*21.16%)</f>
        <v>105625.2512345264</v>
      </c>
      <c r="J9" s="26">
        <f>SUM(E9:I9)</f>
        <v>604799.40640714648</v>
      </c>
      <c r="K9" s="26">
        <f>+J9*12</f>
        <v>7257592.8768857578</v>
      </c>
      <c r="L9" s="25" t="s">
        <v>54</v>
      </c>
      <c r="M9" s="25" t="s">
        <v>53</v>
      </c>
      <c r="N9" s="25" t="s">
        <v>55</v>
      </c>
      <c r="O9" s="40" t="s">
        <v>59</v>
      </c>
      <c r="P9" s="23">
        <v>44516</v>
      </c>
      <c r="Q9" s="27" t="s">
        <v>60</v>
      </c>
      <c r="R9" s="19"/>
    </row>
    <row r="10" spans="1:18" ht="49.5" customHeight="1" x14ac:dyDescent="0.25">
      <c r="A10" s="22">
        <v>330001</v>
      </c>
      <c r="B10" s="22">
        <v>11732</v>
      </c>
      <c r="C10" s="27" t="s">
        <v>61</v>
      </c>
      <c r="D10" s="23">
        <v>44440</v>
      </c>
      <c r="E10" s="30">
        <v>835450</v>
      </c>
      <c r="F10" s="26">
        <f>(161383+543042.5+32124+207857)</f>
        <v>944406.5</v>
      </c>
      <c r="G10" s="26">
        <f>+((E10+F10+H10)*8.33%)</f>
        <v>160612.274919285</v>
      </c>
      <c r="H10" s="26">
        <f>+((E10+F10)*8.33%)</f>
        <v>148262.04644999999</v>
      </c>
      <c r="I10" s="26">
        <f>+((E10+F10+H10+G10)*21.16%)</f>
        <v>441975.44180174073</v>
      </c>
      <c r="J10" s="26">
        <f>SUM(E10:I10)</f>
        <v>2530706.2631710256</v>
      </c>
      <c r="K10" s="26">
        <f>+J10*12</f>
        <v>30368475.158052307</v>
      </c>
      <c r="L10" s="25" t="s">
        <v>54</v>
      </c>
      <c r="M10" s="25" t="s">
        <v>53</v>
      </c>
      <c r="N10" s="25" t="s">
        <v>73</v>
      </c>
      <c r="O10" s="40" t="s">
        <v>74</v>
      </c>
      <c r="P10" s="23">
        <v>44546</v>
      </c>
      <c r="Q10" s="27" t="s">
        <v>62</v>
      </c>
    </row>
    <row r="11" spans="1:18" ht="50.25" customHeight="1" x14ac:dyDescent="0.25">
      <c r="A11" s="22">
        <v>330011</v>
      </c>
      <c r="B11" s="22">
        <v>11461</v>
      </c>
      <c r="C11" s="27" t="s">
        <v>63</v>
      </c>
      <c r="D11" s="23">
        <v>44440</v>
      </c>
      <c r="E11" s="30">
        <v>699500</v>
      </c>
      <c r="F11" s="26">
        <f>(121605.5+384725+26850+106816)</f>
        <v>639996.5</v>
      </c>
      <c r="G11" s="26">
        <f t="shared" ref="G11:G15" si="5">+((E11+F11+H11)*8.33%)</f>
        <v>120874.67731888499</v>
      </c>
      <c r="H11" s="26">
        <f t="shared" ref="H11:H15" si="6">+((E11+F11)*8.33%)</f>
        <v>111580.05845</v>
      </c>
      <c r="I11" s="26">
        <f t="shared" ref="I11:I15" si="7">+((E11+F11+H11+G11)*21.16%)</f>
        <v>332624.88148869603</v>
      </c>
      <c r="J11" s="26">
        <f t="shared" ref="J11:J15" si="8">SUM(E11:I11)</f>
        <v>1904576.1172575809</v>
      </c>
      <c r="K11" s="26">
        <f t="shared" ref="K11:K15" si="9">+J11*12</f>
        <v>22854913.407090969</v>
      </c>
      <c r="L11" s="25" t="s">
        <v>54</v>
      </c>
      <c r="M11" s="25" t="s">
        <v>53</v>
      </c>
      <c r="N11" s="25" t="s">
        <v>55</v>
      </c>
      <c r="O11" s="40" t="s">
        <v>74</v>
      </c>
      <c r="P11" s="23">
        <v>44516</v>
      </c>
      <c r="Q11" s="27" t="s">
        <v>64</v>
      </c>
    </row>
    <row r="12" spans="1:18" ht="30" x14ac:dyDescent="0.25">
      <c r="A12" s="22">
        <v>371908</v>
      </c>
      <c r="B12" s="22">
        <v>15087</v>
      </c>
      <c r="C12" s="27" t="s">
        <v>65</v>
      </c>
      <c r="D12" s="23">
        <v>44515</v>
      </c>
      <c r="E12" s="30">
        <v>435000</v>
      </c>
      <c r="F12" s="26">
        <f>(21718+73989)</f>
        <v>95707</v>
      </c>
      <c r="G12" s="26">
        <f t="shared" si="5"/>
        <v>47890.410595230001</v>
      </c>
      <c r="H12" s="26">
        <f t="shared" si="6"/>
        <v>44207.893100000001</v>
      </c>
      <c r="I12" s="26">
        <f t="shared" si="7"/>
        <v>131785.60226191068</v>
      </c>
      <c r="J12" s="26">
        <f t="shared" si="8"/>
        <v>754590.90595714073</v>
      </c>
      <c r="K12" s="26">
        <f t="shared" si="9"/>
        <v>9055090.8714856878</v>
      </c>
      <c r="L12" s="25" t="s">
        <v>54</v>
      </c>
      <c r="M12" s="25" t="s">
        <v>53</v>
      </c>
      <c r="N12" s="25" t="s">
        <v>55</v>
      </c>
      <c r="O12" s="40" t="s">
        <v>75</v>
      </c>
      <c r="P12" s="23">
        <v>44546</v>
      </c>
      <c r="Q12" s="27" t="s">
        <v>70</v>
      </c>
    </row>
    <row r="13" spans="1:18" x14ac:dyDescent="0.25">
      <c r="A13" s="22">
        <v>97549</v>
      </c>
      <c r="B13" s="22">
        <v>11730</v>
      </c>
      <c r="C13" s="27" t="s">
        <v>76</v>
      </c>
      <c r="D13" s="23">
        <v>44541</v>
      </c>
      <c r="E13" s="30">
        <v>699500</v>
      </c>
      <c r="F13" s="26">
        <f>(76145.5+384725+13425+413912)</f>
        <v>888207.5</v>
      </c>
      <c r="G13" s="26">
        <f t="shared" si="5"/>
        <v>143272.96244467501</v>
      </c>
      <c r="H13" s="26">
        <f t="shared" si="6"/>
        <v>132256.03474999999</v>
      </c>
      <c r="I13" s="26">
        <f t="shared" si="7"/>
        <v>394260.84280639328</v>
      </c>
      <c r="J13" s="26">
        <f t="shared" si="8"/>
        <v>2257497.3400010681</v>
      </c>
      <c r="K13" s="26">
        <f t="shared" si="9"/>
        <v>27089968.080012817</v>
      </c>
      <c r="L13" s="25" t="s">
        <v>54</v>
      </c>
      <c r="M13" s="25" t="s">
        <v>53</v>
      </c>
      <c r="N13" s="25" t="s">
        <v>55</v>
      </c>
      <c r="O13" s="40" t="s">
        <v>53</v>
      </c>
      <c r="P13" s="23" t="s">
        <v>53</v>
      </c>
      <c r="Q13" s="27" t="s">
        <v>77</v>
      </c>
    </row>
    <row r="14" spans="1:18" ht="30" x14ac:dyDescent="0.25">
      <c r="A14" s="22">
        <v>96873</v>
      </c>
      <c r="B14" s="22">
        <v>11732</v>
      </c>
      <c r="C14" s="41" t="s">
        <v>61</v>
      </c>
      <c r="D14" s="23">
        <v>44516</v>
      </c>
      <c r="E14" s="30">
        <v>835450</v>
      </c>
      <c r="F14" s="26">
        <f>(215935+549497.5+32124+271813)</f>
        <v>1069369.5</v>
      </c>
      <c r="G14" s="26">
        <f t="shared" si="5"/>
        <v>171888.79733035501</v>
      </c>
      <c r="H14" s="26">
        <f t="shared" si="6"/>
        <v>158671.46434999999</v>
      </c>
      <c r="I14" s="26">
        <f t="shared" si="7"/>
        <v>473006.3575715631</v>
      </c>
      <c r="J14" s="26">
        <f t="shared" si="8"/>
        <v>2708386.119251918</v>
      </c>
      <c r="K14" s="26">
        <f t="shared" si="9"/>
        <v>32500633.431023017</v>
      </c>
      <c r="L14" s="25" t="s">
        <v>54</v>
      </c>
      <c r="M14" s="25" t="s">
        <v>53</v>
      </c>
      <c r="N14" s="25" t="s">
        <v>55</v>
      </c>
      <c r="O14" s="40" t="s">
        <v>75</v>
      </c>
      <c r="P14" s="23">
        <v>44531</v>
      </c>
      <c r="Q14" s="41" t="s">
        <v>78</v>
      </c>
    </row>
    <row r="15" spans="1:18" x14ac:dyDescent="0.25">
      <c r="A15" s="22">
        <v>105667</v>
      </c>
      <c r="B15" s="22">
        <v>11731</v>
      </c>
      <c r="C15" s="41" t="s">
        <v>72</v>
      </c>
      <c r="D15" s="23">
        <v>44531</v>
      </c>
      <c r="E15" s="30">
        <v>759950</v>
      </c>
      <c r="F15" s="26">
        <f>(113650+549497.5+32124+275975)</f>
        <v>971246.5</v>
      </c>
      <c r="G15" s="26">
        <f t="shared" si="5"/>
        <v>156221.25053188499</v>
      </c>
      <c r="H15" s="26">
        <f t="shared" si="6"/>
        <v>144208.66845</v>
      </c>
      <c r="I15" s="26">
        <f t="shared" si="7"/>
        <v>429892.15025656688</v>
      </c>
      <c r="J15" s="26">
        <f t="shared" si="8"/>
        <v>2461518.5692384518</v>
      </c>
      <c r="K15" s="26">
        <f t="shared" si="9"/>
        <v>29538222.830861419</v>
      </c>
      <c r="L15" s="25" t="s">
        <v>54</v>
      </c>
      <c r="M15" s="25" t="s">
        <v>53</v>
      </c>
      <c r="N15" s="25" t="s">
        <v>55</v>
      </c>
      <c r="O15" s="40" t="s">
        <v>75</v>
      </c>
      <c r="P15" s="25" t="s">
        <v>53</v>
      </c>
      <c r="Q15" s="41" t="s">
        <v>79</v>
      </c>
    </row>
  </sheetData>
  <mergeCells count="12">
    <mergeCell ref="Q1:Q2"/>
    <mergeCell ref="A1:A2"/>
    <mergeCell ref="B1:B2"/>
    <mergeCell ref="C1:C2"/>
    <mergeCell ref="D1:D2"/>
    <mergeCell ref="E1:J1"/>
    <mergeCell ref="K1:K2"/>
    <mergeCell ref="L1:L2"/>
    <mergeCell ref="M1:M2"/>
    <mergeCell ref="N1:N2"/>
    <mergeCell ref="O1:O2"/>
    <mergeCell ref="P1:P2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0"/>
  <sheetViews>
    <sheetView showGridLines="0" tabSelected="1" workbookViewId="0">
      <selection activeCell="F18" sqref="F18:F20"/>
    </sheetView>
  </sheetViews>
  <sheetFormatPr baseColWidth="10" defaultRowHeight="15" x14ac:dyDescent="0.25"/>
  <cols>
    <col min="1" max="1" width="45.85546875" bestFit="1" customWidth="1"/>
    <col min="2" max="2" width="15.5703125" customWidth="1"/>
    <col min="3" max="3" width="7.5703125" customWidth="1"/>
    <col min="4" max="4" width="33.28515625" bestFit="1" customWidth="1"/>
    <col min="5" max="5" width="15.85546875" style="14" customWidth="1"/>
    <col min="6" max="6" width="14.7109375" customWidth="1"/>
  </cols>
  <sheetData>
    <row r="2" spans="1:6" x14ac:dyDescent="0.25">
      <c r="A2" s="33" t="s">
        <v>71</v>
      </c>
      <c r="B2" s="33"/>
      <c r="C2" s="33"/>
      <c r="D2" s="33"/>
      <c r="E2" s="33"/>
      <c r="F2" s="33"/>
    </row>
    <row r="3" spans="1:6" x14ac:dyDescent="0.25">
      <c r="A3" s="33" t="s">
        <v>2</v>
      </c>
      <c r="B3" s="33"/>
      <c r="C3" s="33"/>
      <c r="D3" s="33"/>
      <c r="E3" s="33"/>
      <c r="F3" s="33"/>
    </row>
    <row r="4" spans="1:6" x14ac:dyDescent="0.25">
      <c r="A4" s="33" t="s">
        <v>27</v>
      </c>
      <c r="B4" s="33"/>
      <c r="C4" s="33"/>
      <c r="D4" s="33"/>
      <c r="E4" s="33"/>
      <c r="F4" s="33"/>
    </row>
    <row r="6" spans="1:6" ht="45" x14ac:dyDescent="0.25">
      <c r="A6" s="7" t="s">
        <v>3</v>
      </c>
      <c r="B6" s="7" t="s">
        <v>28</v>
      </c>
      <c r="C6" s="7" t="s">
        <v>22</v>
      </c>
      <c r="D6" s="7" t="s">
        <v>29</v>
      </c>
      <c r="E6" s="7" t="s">
        <v>23</v>
      </c>
      <c r="F6" s="7" t="s">
        <v>30</v>
      </c>
    </row>
    <row r="7" spans="1:6" x14ac:dyDescent="0.25">
      <c r="A7" s="2" t="s">
        <v>32</v>
      </c>
      <c r="B7" s="15">
        <f>'Cálculo Vacantes'!A3</f>
        <v>356239</v>
      </c>
      <c r="C7" s="16">
        <f>'Cálculo Vacantes'!B3</f>
        <v>11739</v>
      </c>
      <c r="D7" s="2" t="s">
        <v>31</v>
      </c>
      <c r="E7" s="17">
        <f>'Cálculo Vacantes'!D3</f>
        <v>43948</v>
      </c>
      <c r="F7" s="13">
        <f>'Cálculo Vacantes'!J3</f>
        <v>2023004.9460529978</v>
      </c>
    </row>
    <row r="8" spans="1:6" x14ac:dyDescent="0.25">
      <c r="A8" s="2" t="s">
        <v>32</v>
      </c>
      <c r="B8" s="15">
        <f>'Cálculo Vacantes'!A4</f>
        <v>356250</v>
      </c>
      <c r="C8" s="16">
        <f>'Cálculo Vacantes'!B4</f>
        <v>11739</v>
      </c>
      <c r="D8" s="2" t="s">
        <v>31</v>
      </c>
      <c r="E8" s="18">
        <f>'Cálculo Vacantes'!D4</f>
        <v>44367</v>
      </c>
      <c r="F8" s="13">
        <f>'Cálculo Vacantes'!J4</f>
        <v>2023004.9460529978</v>
      </c>
    </row>
    <row r="9" spans="1:6" x14ac:dyDescent="0.25">
      <c r="A9" s="2" t="s">
        <v>32</v>
      </c>
      <c r="B9" s="15">
        <f>'Cálculo Vacantes'!A5</f>
        <v>356253</v>
      </c>
      <c r="C9" s="16">
        <f>'Cálculo Vacantes'!B5</f>
        <v>11739</v>
      </c>
      <c r="D9" s="2" t="s">
        <v>31</v>
      </c>
      <c r="E9" s="18">
        <f>'Cálculo Vacantes'!D5</f>
        <v>44095</v>
      </c>
      <c r="F9" s="13">
        <f>'Cálculo Vacantes'!J5</f>
        <v>2023004.9460529978</v>
      </c>
    </row>
    <row r="10" spans="1:6" x14ac:dyDescent="0.25">
      <c r="A10" s="2" t="s">
        <v>32</v>
      </c>
      <c r="B10" s="15">
        <f>'Cálculo Vacantes'!A6</f>
        <v>356438</v>
      </c>
      <c r="C10" s="16">
        <f>'Cálculo Vacantes'!B6</f>
        <v>11739</v>
      </c>
      <c r="D10" s="2" t="s">
        <v>31</v>
      </c>
      <c r="E10" s="18">
        <f>'Cálculo Vacantes'!D6</f>
        <v>43009</v>
      </c>
      <c r="F10" s="13">
        <f>'Cálculo Vacantes'!J6</f>
        <v>2023004.9460529978</v>
      </c>
    </row>
    <row r="11" spans="1:6" x14ac:dyDescent="0.25">
      <c r="A11" s="2" t="s">
        <v>32</v>
      </c>
      <c r="B11" s="15">
        <f>'Cálculo Vacantes'!A7</f>
        <v>360695</v>
      </c>
      <c r="C11" s="16">
        <f>'Cálculo Vacantes'!B7</f>
        <v>11739</v>
      </c>
      <c r="D11" s="2" t="s">
        <v>31</v>
      </c>
      <c r="E11" s="18">
        <f>'Cálculo Vacantes'!D7</f>
        <v>44197</v>
      </c>
      <c r="F11" s="13">
        <f>'Cálculo Vacantes'!J7</f>
        <v>2023004.9460529978</v>
      </c>
    </row>
    <row r="12" spans="1:6" hidden="1" x14ac:dyDescent="0.25">
      <c r="A12" s="2" t="s">
        <v>33</v>
      </c>
      <c r="B12" s="15">
        <v>356232</v>
      </c>
      <c r="C12" s="16">
        <f>'Cálculo Vacantes'!B8</f>
        <v>11739</v>
      </c>
      <c r="D12" s="2" t="s">
        <v>34</v>
      </c>
      <c r="E12" s="18">
        <v>44196</v>
      </c>
      <c r="F12" s="2"/>
    </row>
    <row r="13" spans="1:6" x14ac:dyDescent="0.25">
      <c r="A13" s="2" t="s">
        <v>32</v>
      </c>
      <c r="B13" s="16">
        <f>'Cálculo Vacantes'!A8</f>
        <v>356232</v>
      </c>
      <c r="C13" s="16">
        <f>'Cálculo Vacantes'!B8</f>
        <v>11739</v>
      </c>
      <c r="D13" s="2" t="s">
        <v>31</v>
      </c>
      <c r="E13" s="17">
        <f>'Cálculo Vacantes'!D8</f>
        <v>44196</v>
      </c>
      <c r="F13" s="13">
        <f>'Cálculo Vacantes'!J8</f>
        <v>2023004.9460529978</v>
      </c>
    </row>
    <row r="14" spans="1:6" x14ac:dyDescent="0.25">
      <c r="A14" s="2" t="s">
        <v>33</v>
      </c>
      <c r="B14" s="16">
        <f>'Cálculo Vacantes'!A9</f>
        <v>105569</v>
      </c>
      <c r="C14" s="16">
        <f>'Cálculo Vacantes'!B9</f>
        <v>13200</v>
      </c>
      <c r="D14" s="27" t="s">
        <v>35</v>
      </c>
      <c r="E14" s="18">
        <f>'Cálculo Vacantes'!D9</f>
        <v>43662</v>
      </c>
      <c r="F14" s="13">
        <f>'Cálculo Vacantes'!J9</f>
        <v>604799.40640714648</v>
      </c>
    </row>
    <row r="15" spans="1:6" x14ac:dyDescent="0.25">
      <c r="A15" s="2" t="s">
        <v>33</v>
      </c>
      <c r="B15" s="20">
        <f>'Cálculo Vacantes'!A10</f>
        <v>330001</v>
      </c>
      <c r="C15" s="16">
        <f>'Cálculo Vacantes'!B10</f>
        <v>11732</v>
      </c>
      <c r="D15" s="27" t="s">
        <v>61</v>
      </c>
      <c r="E15" s="12">
        <f>'Cálculo Vacantes'!D10</f>
        <v>44440</v>
      </c>
      <c r="F15" s="13">
        <f>'Cálculo Vacantes'!J10</f>
        <v>2530706.2631710256</v>
      </c>
    </row>
    <row r="16" spans="1:6" x14ac:dyDescent="0.25">
      <c r="A16" s="2" t="s">
        <v>33</v>
      </c>
      <c r="B16" s="20">
        <f>'Cálculo Vacantes'!A11</f>
        <v>330011</v>
      </c>
      <c r="C16" s="16">
        <f>'Cálculo Vacantes'!B11</f>
        <v>11461</v>
      </c>
      <c r="D16" s="27" t="s">
        <v>63</v>
      </c>
      <c r="E16" s="12">
        <f>'Cálculo Vacantes'!D11</f>
        <v>44440</v>
      </c>
      <c r="F16" s="13">
        <f>'Cálculo Vacantes'!J11</f>
        <v>1904576.1172575809</v>
      </c>
    </row>
    <row r="17" spans="1:6" x14ac:dyDescent="0.25">
      <c r="A17" s="2" t="s">
        <v>33</v>
      </c>
      <c r="B17" s="20">
        <f>'Cálculo Vacantes'!A12</f>
        <v>371908</v>
      </c>
      <c r="C17" s="16">
        <f>'Cálculo Vacantes'!B12</f>
        <v>15087</v>
      </c>
      <c r="D17" s="27" t="s">
        <v>65</v>
      </c>
      <c r="E17" s="12">
        <v>44515</v>
      </c>
      <c r="F17" s="13">
        <f>'Cálculo Vacantes'!J12</f>
        <v>754590.90595714073</v>
      </c>
    </row>
    <row r="18" spans="1:6" x14ac:dyDescent="0.25">
      <c r="A18" s="2" t="s">
        <v>33</v>
      </c>
      <c r="B18" s="20">
        <f>'Cálculo Vacantes'!A13</f>
        <v>97549</v>
      </c>
      <c r="C18" s="16">
        <f>'Cálculo Vacantes'!B13</f>
        <v>11730</v>
      </c>
      <c r="D18" s="27" t="s">
        <v>66</v>
      </c>
      <c r="E18" s="12">
        <v>44541</v>
      </c>
      <c r="F18" s="13">
        <f>'Cálculo Vacantes'!J13</f>
        <v>2257497.3400010681</v>
      </c>
    </row>
    <row r="19" spans="1:6" x14ac:dyDescent="0.25">
      <c r="A19" s="2" t="s">
        <v>33</v>
      </c>
      <c r="B19" s="2">
        <v>96873</v>
      </c>
      <c r="C19" s="2">
        <v>11732</v>
      </c>
      <c r="D19" s="2" t="s">
        <v>61</v>
      </c>
      <c r="E19" s="12">
        <v>44516</v>
      </c>
      <c r="F19" s="13">
        <f>'Cálculo Vacantes'!J14</f>
        <v>2708386.119251918</v>
      </c>
    </row>
    <row r="20" spans="1:6" x14ac:dyDescent="0.25">
      <c r="A20" s="2" t="s">
        <v>33</v>
      </c>
      <c r="B20" s="2">
        <v>105667</v>
      </c>
      <c r="C20" s="2">
        <v>11731</v>
      </c>
      <c r="D20" s="2" t="s">
        <v>72</v>
      </c>
      <c r="E20" s="12">
        <v>44531</v>
      </c>
      <c r="F20" s="13">
        <f>'Cálculo Vacantes'!J15</f>
        <v>2461518.5692384518</v>
      </c>
    </row>
  </sheetData>
  <mergeCells count="3">
    <mergeCell ref="A2:F2"/>
    <mergeCell ref="A3:F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4"/>
  <sheetViews>
    <sheetView showGridLines="0" workbookViewId="0">
      <selection activeCell="F17" sqref="F17"/>
    </sheetView>
  </sheetViews>
  <sheetFormatPr baseColWidth="10" defaultRowHeight="15" x14ac:dyDescent="0.25"/>
  <cols>
    <col min="1" max="2" width="14.7109375" customWidth="1"/>
    <col min="5" max="5" width="12.42578125" customWidth="1"/>
    <col min="7" max="7" width="25.140625" customWidth="1"/>
    <col min="8" max="8" width="19.7109375" customWidth="1"/>
    <col min="9" max="9" width="13.5703125" customWidth="1"/>
    <col min="12" max="12" width="13.28515625" customWidth="1"/>
  </cols>
  <sheetData>
    <row r="2" spans="1:12" x14ac:dyDescent="0.25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25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6" spans="1:12" ht="60" x14ac:dyDescent="0.25">
      <c r="A6" s="7" t="s">
        <v>3</v>
      </c>
      <c r="B6" s="7" t="s">
        <v>14</v>
      </c>
      <c r="C6" s="7" t="s">
        <v>24</v>
      </c>
      <c r="D6" s="7" t="s">
        <v>25</v>
      </c>
      <c r="E6" s="7" t="s">
        <v>1</v>
      </c>
      <c r="F6" s="7" t="s">
        <v>6</v>
      </c>
      <c r="G6" s="7" t="s">
        <v>7</v>
      </c>
      <c r="H6" s="9" t="s">
        <v>8</v>
      </c>
      <c r="I6" s="8" t="s">
        <v>9</v>
      </c>
      <c r="J6" s="8" t="s">
        <v>10</v>
      </c>
      <c r="K6" s="8" t="s">
        <v>11</v>
      </c>
      <c r="L6" s="8" t="s">
        <v>12</v>
      </c>
    </row>
    <row r="7" spans="1:12" x14ac:dyDescent="0.25">
      <c r="A7" s="2"/>
      <c r="B7" s="2"/>
      <c r="C7" s="2"/>
      <c r="D7" s="2"/>
      <c r="E7" s="4"/>
      <c r="F7" s="2"/>
      <c r="G7" s="3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4"/>
      <c r="F8" s="2"/>
      <c r="G8" s="3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4"/>
      <c r="F9" s="2"/>
      <c r="G9" s="3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4"/>
      <c r="F10" s="2"/>
      <c r="G10" s="3"/>
      <c r="H10" s="2"/>
      <c r="I10" s="2"/>
      <c r="J10" s="2"/>
      <c r="K10" s="2"/>
      <c r="L10" s="2"/>
    </row>
    <row r="12" spans="1:12" ht="15.75" thickBot="1" x14ac:dyDescent="0.3">
      <c r="B12" s="39" t="s">
        <v>20</v>
      </c>
      <c r="C12" s="39"/>
      <c r="D12" s="39"/>
      <c r="E12" s="10"/>
    </row>
    <row r="13" spans="1:12" ht="15.75" thickBot="1" x14ac:dyDescent="0.3">
      <c r="B13" s="1" t="s">
        <v>21</v>
      </c>
      <c r="C13" s="1"/>
      <c r="D13" s="1"/>
      <c r="E13" s="11"/>
    </row>
    <row r="14" spans="1:12" ht="15.75" thickBot="1" x14ac:dyDescent="0.3">
      <c r="B14" s="1" t="s">
        <v>15</v>
      </c>
      <c r="E14" s="10"/>
    </row>
  </sheetData>
  <mergeCells count="4">
    <mergeCell ref="A3:L3"/>
    <mergeCell ref="A4:L4"/>
    <mergeCell ref="A2:L2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 1-norma 10</vt:lpstr>
      <vt:lpstr>Cálculo Vacantes</vt:lpstr>
      <vt:lpstr>Anexo 2-norma 12</vt:lpstr>
      <vt:lpstr>Anexo 3-norma 19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Bogarin Granados</dc:creator>
  <cp:lastModifiedBy>Maria Gabriela Grossi Castillo</cp:lastModifiedBy>
  <dcterms:created xsi:type="dcterms:W3CDTF">2021-02-02T19:54:48Z</dcterms:created>
  <dcterms:modified xsi:type="dcterms:W3CDTF">2021-12-22T04:11:04Z</dcterms:modified>
</cp:coreProperties>
</file>