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dcampos\Desktop\Dictamen de Vinculación POI 2021\MSP\"/>
    </mc:Choice>
  </mc:AlternateContent>
  <bookViews>
    <workbookView showHorizontalScroll="0" showVerticalScroll="0" showSheetTabs="0" xWindow="0" yWindow="0" windowWidth="28800" windowHeight="11730"/>
  </bookViews>
  <sheets>
    <sheet name="MATRIZ FINAL" sheetId="7" r:id="rId1"/>
  </sheets>
  <definedNames>
    <definedName name="_xlnm.Print_Area" localSheetId="0">'MATRIZ FINAL'!$A$1:$AB$28</definedName>
    <definedName name="_xlnm.Print_Titles" localSheetId="0">'MATRIZ FINAL'!$1:$7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0" i="7" l="1"/>
  <c r="W30" i="7"/>
  <c r="V30" i="7"/>
  <c r="U30" i="7"/>
  <c r="T30" i="7"/>
  <c r="S30" i="7"/>
  <c r="X29" i="7"/>
  <c r="W29" i="7"/>
  <c r="V29" i="7"/>
  <c r="U29" i="7"/>
  <c r="T29" i="7"/>
  <c r="S29" i="7"/>
  <c r="X28" i="7"/>
  <c r="W28" i="7"/>
  <c r="V28" i="7"/>
  <c r="U28" i="7"/>
  <c r="T28" i="7"/>
  <c r="S28" i="7"/>
  <c r="X27" i="7"/>
  <c r="W27" i="7"/>
  <c r="V27" i="7"/>
  <c r="U27" i="7"/>
  <c r="T27" i="7"/>
  <c r="S27" i="7"/>
  <c r="X26" i="7"/>
  <c r="W26" i="7"/>
  <c r="V26" i="7"/>
  <c r="U26" i="7"/>
  <c r="T26" i="7"/>
  <c r="S26" i="7"/>
  <c r="S20" i="7" l="1"/>
  <c r="S19" i="7"/>
  <c r="X37" i="7" l="1"/>
  <c r="S43" i="7" l="1"/>
</calcChain>
</file>

<file path=xl/comments1.xml><?xml version="1.0" encoding="utf-8"?>
<comments xmlns="http://schemas.openxmlformats.org/spreadsheetml/2006/main">
  <authors>
    <author>Jose Andres Solano Chaves</author>
  </authors>
  <commentList>
    <comment ref="N31" authorId="0" shapeId="0">
      <text>
        <r>
          <rPr>
            <b/>
            <sz val="9"/>
            <color indexed="81"/>
            <rFont val="Tahoma"/>
            <family val="2"/>
          </rPr>
          <t>Jose Andres Solano Chaves:</t>
        </r>
        <r>
          <rPr>
            <sz val="9"/>
            <color indexed="81"/>
            <rFont val="Tahoma"/>
            <family val="2"/>
          </rPr>
          <t xml:space="preserve">
directorAllan Obando lo defina kms
</t>
        </r>
      </text>
    </comment>
    <comment ref="N32" authorId="0" shapeId="0">
      <text>
        <r>
          <rPr>
            <b/>
            <sz val="9"/>
            <color indexed="81"/>
            <rFont val="Tahoma"/>
            <family val="2"/>
          </rPr>
          <t>Jose Andres Solano Chaves:</t>
        </r>
        <r>
          <rPr>
            <sz val="9"/>
            <color indexed="81"/>
            <rFont val="Tahoma"/>
            <family val="2"/>
          </rPr>
          <t xml:space="preserve">
directorAllan Obando lo defina kms
</t>
        </r>
      </text>
    </comment>
  </commentList>
</comments>
</file>

<file path=xl/sharedStrings.xml><?xml version="1.0" encoding="utf-8"?>
<sst xmlns="http://schemas.openxmlformats.org/spreadsheetml/2006/main" count="485" uniqueCount="213">
  <si>
    <t>MATRIZ DE ARTICULACION PLAN PRESUPUESTO 2021</t>
  </si>
  <si>
    <t>OBJETIVO NACIONAL</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</si>
  <si>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</si>
  <si>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</si>
  <si>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</si>
  <si>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</si>
  <si>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</si>
  <si>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</si>
  <si>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</si>
  <si>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</si>
  <si>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</si>
  <si>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</si>
  <si>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COBERTURA GEOGRAFICA POR REGION</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</si>
  <si>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</si>
  <si>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</si>
  <si>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</si>
  <si>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</si>
  <si>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</si>
  <si>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</si>
  <si>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</si>
  <si>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</si>
  <si>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</si>
  <si>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</si>
  <si>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</si>
  <si>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</si>
  <si>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</si>
  <si>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</si>
  <si>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</si>
  <si>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</si>
  <si>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</si>
  <si>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</si>
  <si>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</si>
  <si>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FF</t>
  </si>
  <si>
    <t>Nombre de la Institución: MINISTERIO DE SEGURIDAD PÚBLICA</t>
  </si>
  <si>
    <t>Sector: SEGURIDAD CIUDADANA Y JUSTICIA</t>
  </si>
  <si>
    <t xml:space="preserve">Promover sociedades pacíficas e inclusivas para el desarrollo sostenible, facilitar el acceso a la justicia para todos y crear instituciones eficaces, responsables e inclusivas a todos los niveles </t>
  </si>
  <si>
    <t>Seguridad Humana</t>
  </si>
  <si>
    <t>Idear y desarrollar políticas y estrategias que permitan condiciones que
favorezcan el desarrollo humano y la construcción y preservación de entornos
protectores</t>
  </si>
  <si>
    <t>Estrategia Integral
de Prevención para
la Seguridad
Pública:
“Sembremos
Seguridad”</t>
  </si>
  <si>
    <t>Fortalecer la gestión
preventiva de la
policía para mejorar la
seguridad y
convivencia
ciudadana.</t>
  </si>
  <si>
    <t>Cantidad de 
Cantones con
la Estrategia
Sembremos
Seguridad”
implementados</t>
  </si>
  <si>
    <t>2018: 18</t>
  </si>
  <si>
    <t>2019-2022: 64    2019: 20         2020: 22        2021: 22</t>
  </si>
  <si>
    <t>ND</t>
  </si>
  <si>
    <t>Implementar la Política Educativa Policial Costarricense, para mejorar la capacidades en el cumplimiento de la gestión policial.</t>
  </si>
  <si>
    <t>092 Programa de Actividades Comunes a los Programas 093, 094, 095 y 097</t>
  </si>
  <si>
    <t>Funcionario con curso aprobado</t>
  </si>
  <si>
    <t>2020: 4400
2021: 4600
2022:  4800
2023:  5000</t>
  </si>
  <si>
    <t> 2.106.063 </t>
  </si>
  <si>
    <t>Nacional</t>
  </si>
  <si>
    <t>Fortalecer la gestión preventiva de la policía para mejorar la seguridad y convivencia ciudadana.</t>
  </si>
  <si>
    <t>Acción Operativa</t>
  </si>
  <si>
    <t xml:space="preserve">2020:  643062         2021:   643062            2022:   643062            </t>
  </si>
  <si>
    <t>Población nacional</t>
  </si>
  <si>
    <t>Prevención de las
distintas
manifestaciones de
violencia,
delincuencia y
criminalidad.</t>
  </si>
  <si>
    <t>Disminuir las
manifestaciones de la 
violencia, delincuencia
y criminalidad</t>
  </si>
  <si>
    <t>Operativos 
Policiales 
articulados</t>
  </si>
  <si>
    <t>2019-2022: 384             2019: 96         2020: 96        2021: 96</t>
  </si>
  <si>
    <t>Fortalecer la trazabilidad de las armas para mejorar el control sobre la adquisición, tenencia, portación y tráfico de armas de fuego, municiones y materiales relacionados en el marco de la legislación vigente</t>
  </si>
  <si>
    <t>PLAN Integral de
Prevención e
Intervención de
Riesgos en
Seguridad y
Bienestar del
Turismo</t>
  </si>
  <si>
    <t>Mantener los niveles
de riesgo de Costa
Rica, percibidos a
nivel internacional en
un nivel aceptable en
las condiciones de
seguridad turística a
nivel nacional</t>
  </si>
  <si>
    <t xml:space="preserve">Nivel de Riesgo país en  seguridad y  bienestar para el turista de acuerdo a los criterios reportados por el Departamento  de Estado de EE.UU. </t>
  </si>
  <si>
    <t>Nivel 1</t>
  </si>
  <si>
    <t>2019-2022:
Nivel 1
2019: Nivel 1
2020: Nivel 1
2021: Nivel 1
2022: Nivel 1</t>
  </si>
  <si>
    <t>Fortalecer el accionar policial para brindar una respuesta oportuna y efectiva a la ciudadanía.</t>
  </si>
  <si>
    <t>Promover sociedades pacíficas e inclusivas para el desarrollo sostenible, facilitar el acceso a la justicia para todos y crear instituciones eficaces, responsables e inclusivas a todos los niveles</t>
  </si>
  <si>
    <t>2019-2022: 384            2019: 96
2020: 96
2021: 96
2022: 96</t>
  </si>
  <si>
    <t>Reprimir las actividades relacionadas con el narcotráfico, crimen organizado, crimen transfronterizo y actividades conexas, para mejorar la seguridad y convivencia ciudadana en el territorio nacional.</t>
  </si>
  <si>
    <t>094 Servicio de Seguridad Fronteriza</t>
  </si>
  <si>
    <t>Acción operativa</t>
  </si>
  <si>
    <t>Total:     16.000    2020: 4,000         2021: 4,000         2022: 4,000       2023: 4,000</t>
  </si>
  <si>
    <t>2019-2022: 384
2019: 96
2020: 96
2021: 96
2022: 96</t>
  </si>
  <si>
    <t>095 Servicio de Seguridad Aérea</t>
  </si>
  <si>
    <t>2020: 5.190
2021: 5.200
2022: 5.250
2023: 5.300</t>
  </si>
  <si>
    <t>Población en tránsito por los aeropuertos internacionales del país.</t>
  </si>
  <si>
    <t>Hora de  Vuelo</t>
  </si>
  <si>
    <t>2020: 3000
2021: 3000
2022: 3000
2023: 3000</t>
  </si>
  <si>
    <t>Población Nacional.</t>
  </si>
  <si>
    <t>Reprimir las actividades relacinadas con el narcotráfico, crimen organizado, crimen transfronterizo y actividades conexas, para mejorar la seguridad y convivencia ciudadana en el territorio nacional</t>
  </si>
  <si>
    <t>096 Servicio de Seguridad Marítima</t>
  </si>
  <si>
    <t xml:space="preserve">
Meta del Período:  15,500                                   2020:3875
                                                                                        2021: 3875
                                                                                        2022: 3875
                                                                                        2023:3875</t>
  </si>
  <si>
    <t>Sectores pesqueros, turísticos, transporte náutico y comunidades costeras.</t>
  </si>
  <si>
    <t>Conservar y utilizar en forma sostenible los océanos, los mares y los recursos marinos para el desarrollo sostenible</t>
  </si>
  <si>
    <t>Infraestructura,  Movilidad  y  Ordenamiento  Territorial</t>
  </si>
  <si>
    <t>Articular, coordinar y dar seguimiento a proyectos que generen crecimiento inclusivo y fuentes de empleo, con base en las particularidades de cada territorio</t>
  </si>
  <si>
    <t>Política Nacional del Mar para el manejo, control y vigilancia del espacio marinocostero.75</t>
  </si>
  <si>
    <t>Asegurar la vida, conservación y aprovechamiento sostenible de los recursos marinos y costeros, mediante la modernización del monitoreo, presencia y vigilancia permanente del Estado Costarricense</t>
  </si>
  <si>
    <t>Porcentaje de cobertura marina-costero con presencia institucional</t>
  </si>
  <si>
    <t>Mar Territorial SINAC: 9,42% SNG: 14%  
 Zona Económica Exclusiva** INCOPESC A: 0%76 
Zona Económica Exclusiva** INCOPESC A: 0%76</t>
  </si>
  <si>
    <t xml:space="preserve">2019-2020: Mar Territorial SINAC: 18,3% SNG:     17,0%
Zona Económica Exclusiva INCOPESCA: 51% 
2019:  SINAC:  11,6%  SNG: 15,8%  
INCOPESCA 44,0% 
 2020: SINAC: 13%  SNG: 16,1%  INCOPESCA: 48%
 2021: SINAC: 15%  SNG: 16,7%  INCOPESCA: 50% 
 2022: SINAC: 18,3%  SNG: 17%  INCOPESCA: 51% </t>
  </si>
  <si>
    <t>Reprimir las actividades relacinadascon el narcotráfico, crimen organizado, crimen transfronterizo y actividades conexas, para mejorar la seguridad y convivencia ciudadana en el territorio nacional</t>
  </si>
  <si>
    <t>Lucha contra la criminalidad organizada</t>
  </si>
  <si>
    <t>Combatir la criminalidad organizada a través de la desarticulación de sus estructuras, coadyuvando así a la mejora de la seguridad del país</t>
  </si>
  <si>
    <t>Cantidad de organizaciones criminales internacionales desarticuladas</t>
  </si>
  <si>
    <t>2019-2022: 40            2019: 10
2020: 10
2021: 10
2022: 10</t>
  </si>
  <si>
    <t>097 Servcicios de Investigación y represión del narcotráfico</t>
  </si>
  <si>
    <t>Operativo antidrogas realizado</t>
  </si>
  <si>
    <t>Total: 1180 2020:280      2021:290     2022:300    2023:310</t>
  </si>
  <si>
    <t>Cantidad de organizaciones criminales nacionales desarticuladas.</t>
  </si>
  <si>
    <t>2019-2022: 80           2019: 20
2020: 20
2021: 20
2022: 20</t>
  </si>
  <si>
    <t>Generar un crecimiento económico inclusivo en el ámbito nacional y regional, en armonía con el ambiente, generando empleos de calidad, y reduciendo la pobreza y la desigualdad</t>
  </si>
  <si>
    <t>Nombre del Jerarca de la Institución: MICHAEL SOTO ROJAS</t>
  </si>
  <si>
    <t>Ministro(a) Rector(a): MICHAEL SOTO ROJAS</t>
  </si>
  <si>
    <t>PF.01. Servicios de formación, capacitación y especialización en materia de seguridad.</t>
  </si>
  <si>
    <t>093 Servicio de Seguridad Ciudadana</t>
  </si>
  <si>
    <t>PF.01. Servicios de prevención y protección de la seguridad de la población</t>
  </si>
  <si>
    <t>PF.01.01. Razón de provisión individual de equipo de comunicación</t>
  </si>
  <si>
    <t>PF.01.02. Razón de provisión individual de arma corta</t>
  </si>
  <si>
    <t>PF.01.03. Porcentaje de atención de llamadas de emergencia de violencia intrafamiliar del 911</t>
  </si>
  <si>
    <t>PF.01.04. Tasa de disponibilidad de vehículos de patrullaje</t>
  </si>
  <si>
    <t>PF.01.05. Porcentaje de funcionarios policiales que se encuentran en servicio en la Dirección General de la Fuerza Pública</t>
  </si>
  <si>
    <t>PF.01. Servicios de vigilancia y seguridad fronteriza</t>
  </si>
  <si>
    <t>PF.01.01. Tasa de eficacia  en operativos de inteligencia.</t>
  </si>
  <si>
    <t>PF.01.02. Porcentaje de acciones policiales destinadas a la verificación y conservación de límites fronterizos</t>
  </si>
  <si>
    <t>PF.01.03. Relación en gasto de patrullaje fluvial (hora)</t>
  </si>
  <si>
    <t>PF.01.04. Porcentaje de avance en el programa fronteras de paz.</t>
  </si>
  <si>
    <t>PF.01. Servicios de seguridad y vigilancia en los aeropuertos internacionales del Estado</t>
  </si>
  <si>
    <t>PF.02. Operaciones aereas policiales y apoyo a otras instituciones</t>
  </si>
  <si>
    <t>PF.01.01. Porcentaje de vuelos inspeccionados en aeropuertos internacionales</t>
  </si>
  <si>
    <t xml:space="preserve">PF.01.02. Porcentaje de aeropuertos internacionales y aeródromos, con operativos de seguridad y vigilancia. </t>
  </si>
  <si>
    <t>PF.02.01. Relación de personas trasladadas en vuelos de enlace</t>
  </si>
  <si>
    <t>PF.02.02. Tiempo promedio de horas vuelo ambulancia</t>
  </si>
  <si>
    <t>PF.02.03. Porcentaje  de horas vuelo dedicadas al monitoreo y control del espacio aereo.</t>
  </si>
  <si>
    <t>PF.02.04. Gasto en mantenimiento aeronáutico por hora vuelo</t>
  </si>
  <si>
    <t>PF.02.05. Porcentaje de Aeronaves Operables (Aeronavegables)</t>
  </si>
  <si>
    <t>PF.01. Control de las aguas jurisdiccionales</t>
  </si>
  <si>
    <t>PF.01.01. Porcentaje de Aguas Jurisdiccionales con operativos seguridad y vigilancia (mes)</t>
  </si>
  <si>
    <t>PF.01.02. Relación de personas capacitadas en seguridad marino costera</t>
  </si>
  <si>
    <t xml:space="preserve"> PF.01.03. Porcentaje de embarcaciones alistadas</t>
  </si>
  <si>
    <t>PF.01.04. Porcentaje de Kilómetros cuadrados de mar territorial  cubiertos</t>
  </si>
  <si>
    <t>Kilometro cuadrado patrullado / semestre</t>
  </si>
  <si>
    <t>PF.01. Servicios de combate sobre el tráfico y consumo de drogas no autorizadas y actividades conexas</t>
  </si>
  <si>
    <t>PF.01.01. Porcentaje de investigaciones sobre narcotráfico</t>
  </si>
  <si>
    <t>PF.01.02. Relación entre bienes inmuebles allanados e investigaciones realizadas</t>
  </si>
  <si>
    <t xml:space="preserve">PF.01.03. Porcentaje de Inspección de contenedores </t>
  </si>
  <si>
    <t xml:space="preserve">
Meta del Período:  13557                                2020:1932
                                                                                        2021: 3875
                                                                                        2022: 3875
                                                                                        2023:3875</t>
  </si>
  <si>
    <t>01: 2.985        280: 215</t>
  </si>
  <si>
    <t>Sujeto a que no se presenten situaciones de desastre natural o emergencia nacional, u operativas que obliguen a destinar recursos en otras actividades, así como a que no se presenten cambios bruscos en el precio de los combustibles.Por otro lado, con los recursos asignados solamente se realizazaran actividades para dotar de servicios públicos a la Estaciones, pago de seguros para las embarcaciones vehículos terrestres y personal policial, compra de combustible, compra de alimentos, actividades para brindar el mantenimiento preventivo y correctivo a embarcaciones, vehículos y motores intra y fuera de borda. Adicionalmente, se debe considerar que no se den variaciones importantes en el precio del dolar que pueda afectar la adquisición de equipos requeridos para la operación de este Subprograma</t>
  </si>
  <si>
    <t>¢  7.383</t>
  </si>
  <si>
    <t>001: ¢ 5.580            280: ¢ 1.803</t>
  </si>
  <si>
    <t xml:space="preserve">SUPUESTOS: (I) Las metas podrán ser cumplidas siempre y cuando se cuente con el presupuesto necesario y no haya variaciones en las políticas de la Fiscalía y de los Tribunales de Justicia respecto a la cantidad de investigaciones y allanamientos a realizar. Además se podran cumplir siempre y cuando no se presenten situaciones de fuerza mayor o caso fortuito.
NOTAS TÉCNICAS: (II) La cantidad correspondiente al Producto se trata de un mínimo establecido por la institución. 
</t>
  </si>
  <si>
    <t>001:201 
280:3</t>
  </si>
  <si>
    <t xml:space="preserve">Supuestos: 1-  La formalización  y estandarización de  procesos y procedimientos e inclusive los protocolos que se relacionan con el proceso de la investigación a saber; "Tratamiento de la fuente" y"Apertura de Investigación",(Define al funcionario como investigar) 2- Que se presente un incremento del 30% en actividades emergentes en el Departamento de Inteligencia.3- Que exista limitación en el presupuesto para brindar mantenimiento y adquirir insumos  para  las embarcaciones y vehiculos. Observaciones: El Departamento de Inteligencia Trabaja en el Manual de Procesos y Procedimientos para la conformacion de Productos, los que generaran y respaldaran el cumplimiento efectivo de este indicador para el año 2020 y siguientes. </t>
  </si>
  <si>
    <t>001: 1039
280:19</t>
  </si>
  <si>
    <t>Supuestos:1- Que el recurso humano policial no aumente. 2-Limitación presupuestaria para la compra insumos necesarios para la operativización. 3- El incremento de actividades de emergencia nacional.     Observaciones: Compuesto por  acciones policiales enfocadas en la revisión y conservación, de mojones, limites fronterizos y medio ambiente.</t>
  </si>
  <si>
    <t>¢165.000 / hora</t>
  </si>
  <si>
    <t>¢181,500/ hora</t>
  </si>
  <si>
    <t>¢199,650/ hora</t>
  </si>
  <si>
    <t>¢219,615/hora</t>
  </si>
  <si>
    <t>¢241,576/hora</t>
  </si>
  <si>
    <t>001:100
280: 0</t>
  </si>
  <si>
    <t xml:space="preserve">Supuesto: 1- Que exista limitación en el presupuesto para brindar mantenimiento y adquirir insumos  para  las embarcaciones. 2- Con el paso de los años  se aumenta el costo de vida, esto hace que exista un incremente en los gastos y se reduzca el alcance en el manteimiento y obtensión de recursos.     Observaciones:La meta se estima considerando que cada embarcación gaste al mes ¢1.400.000 y   navegue cada una 600 Horas. (Promedio de lectura de 6 Botes en servicio). </t>
  </si>
  <si>
    <t>001:167
280:3</t>
  </si>
  <si>
    <t>Supuesto:1-A razón de la  dinamica  social y ambiental que presenta las fronteras podría influir en el inclumplimiento de las metas propuestas. 2- Exigencia de personal en atención a emergencias nacional.  Observaciones:  La Dirección de la Policía de Fronteras esta desarrollando un plan para sectorizar las zonas de operatividad fronteriza entre todas las comunidades que le conforman, por lo que el indicador puede terner un cambio en las metas sea por que se generen mas o menos comunidades segun este estudio de sectorizar. Abordaje a 20 comunidades fronterizas, en estratos sociales, niveles de desarrollo, cultura, cosmovisión, entre otras situaciones que inciden directamente en el desarrollo social, económico, de infraestructura y servicios básicos, para con ello conseguir abordar multidimensionalmente las diferentes problemáticas detectadas</t>
  </si>
  <si>
    <t>001: 2596</t>
  </si>
  <si>
    <t>Supuestos: Sujeto a llegada de vuelos privados en aeropuertos internacionales.</t>
  </si>
  <si>
    <t>001 : 3694            280: 50</t>
  </si>
  <si>
    <t>Supuestos: 
1- Sujeto a tránsito de usuarios en aeropuertos.
2- Sujeto a cambios en la normativa OACI (Organización de la Aviación Civil Internacional)</t>
  </si>
  <si>
    <t>001: 862</t>
  </si>
  <si>
    <t xml:space="preserve">Supuesto: 
1-Sujeto a solicitudes de apoyo operativo.                      2- Sujeto a condiciones climatológicas.           3- Disponibilidad de equipo.              se hace la salvedad de que con la llegada de los Y12 (aviones con capacidad aumentada de pasajeros) los vuelos de traslados oficiales (vuelos de enlace) suelen trasladar muchas personas (en promedio de 6 a 10) por lo que la relación aumentó considerablemente.         </t>
  </si>
  <si>
    <t xml:space="preserve">Supuesto: 
1-Sujeto a solicitudes de apoyo operativo.                      2- Sujeto a condiciones climatológicas.           3- Disponibilidad de equipo.                       </t>
  </si>
  <si>
    <t>001: 3.030</t>
  </si>
  <si>
    <t xml:space="preserve">Supuesto: 
1-Sujeto a solicitudes de apoyo operativo.                      2- Sujeto a condiciones climatológicas.           3- Disponibilidad de equipo.                     53% (Corresponde al período comprendido entre el día primero de enero de 2019 al 31 de diciembre de 2019)  </t>
  </si>
  <si>
    <t>001: 227</t>
  </si>
  <si>
    <t>Supuesto:
1. Se mantiene constante el gasto de planilla y disminuyen las horas vuelo.
2-  Sujeto al tipo de cambio del dólar.</t>
  </si>
  <si>
    <t>001: 868</t>
  </si>
  <si>
    <t>Supuesto:
1- Sujeto a recurso humano calificado.
2- Sujeto a disponibilidad de repuestos.</t>
  </si>
  <si>
    <t>Población policial activa MSP</t>
  </si>
  <si>
    <t>PI.01.01. Relación de policias formados</t>
  </si>
  <si>
    <t>001: 4.218,8        280:  1412,3</t>
  </si>
  <si>
    <r>
      <rPr>
        <b/>
        <sz val="9"/>
        <rFont val="Arial"/>
        <family val="2"/>
      </rPr>
      <t xml:space="preserve">Supuesto: </t>
    </r>
    <r>
      <rPr>
        <sz val="9"/>
        <rFont val="Arial"/>
        <family val="2"/>
      </rPr>
      <t xml:space="preserve">El cumplimiento de esta meta está sujeto a que las Direcciones Policiales faciliten los funcionarios para su formación policial.            </t>
    </r>
    <r>
      <rPr>
        <b/>
        <sz val="9"/>
        <rFont val="Arial"/>
        <family val="2"/>
      </rPr>
      <t xml:space="preserve">Nota técnica: </t>
    </r>
    <r>
      <rPr>
        <sz val="9"/>
        <rFont val="Arial"/>
        <family val="2"/>
      </rPr>
      <t>Los cursos de formación consideran las tres escalas policiales: básica, ejecutiva y superior.</t>
    </r>
  </si>
  <si>
    <t>PI.01.02. Relación de policias capacitados</t>
  </si>
  <si>
    <t>2816.0</t>
  </si>
  <si>
    <t>001:  2816,0</t>
  </si>
  <si>
    <r>
      <rPr>
        <b/>
        <sz val="9"/>
        <rFont val="Arial"/>
        <family val="2"/>
      </rPr>
      <t xml:space="preserve">Supuesto: </t>
    </r>
    <r>
      <rPr>
        <sz val="9"/>
        <rFont val="Arial"/>
        <family val="2"/>
      </rPr>
      <t xml:space="preserve">El cumplimiento de esta meta está sujeto a que las Direcciones Policiales faciliten los funcionarios para su capacitación policial.            </t>
    </r>
    <r>
      <rPr>
        <b/>
        <sz val="9"/>
        <rFont val="Arial"/>
        <family val="2"/>
      </rPr>
      <t xml:space="preserve">Nota técnica: </t>
    </r>
    <r>
      <rPr>
        <sz val="9"/>
        <rFont val="Arial"/>
        <family val="2"/>
      </rPr>
      <t>Los cursos de capacitación comprenden los cursos que fortalecen las capacidades, habilidades y competencias de los funcionarios policiales.</t>
    </r>
  </si>
  <si>
    <t>PI.01.03. Relación de Policias Especializados</t>
  </si>
  <si>
    <t>001: 938,1</t>
  </si>
  <si>
    <r>
      <rPr>
        <b/>
        <sz val="9"/>
        <rFont val="Arial"/>
        <family val="2"/>
      </rPr>
      <t xml:space="preserve">Supuesto: </t>
    </r>
    <r>
      <rPr>
        <sz val="9"/>
        <rFont val="Arial"/>
        <family val="2"/>
      </rPr>
      <t xml:space="preserve">El cumplimiento de esta meta está sujeto a que las Direcciones Policiales faciliten los funcionarios para su especialización policial.                                                              </t>
    </r>
    <r>
      <rPr>
        <b/>
        <sz val="9"/>
        <rFont val="Arial"/>
        <family val="2"/>
      </rPr>
      <t>Nota técnica</t>
    </r>
    <r>
      <rPr>
        <sz val="9"/>
        <rFont val="Arial"/>
        <family val="2"/>
      </rPr>
      <t>: Los cursos de especialización comprenden los cursos que se diseñaron para las 17 especialidades para la clase de Agente 2 de la Segunda Etapa del Manual de Puestos Policiales</t>
    </r>
  </si>
  <si>
    <t>PI.01.04. Opinión favorable</t>
  </si>
  <si>
    <t>001:  1,0</t>
  </si>
  <si>
    <t>PI.01.05. Relación de gasto en formación de policías</t>
  </si>
  <si>
    <t>001:  0,2</t>
  </si>
  <si>
    <r>
      <rPr>
        <b/>
        <sz val="9"/>
        <rFont val="Arial"/>
        <family val="2"/>
      </rPr>
      <t>Supuesto:</t>
    </r>
    <r>
      <rPr>
        <sz val="9"/>
        <rFont val="Arial"/>
        <family val="2"/>
      </rPr>
      <t xml:space="preserve"> Que se mantenga la asignación de presupuesto que permita cumplir con la cantidad de funcionarios que recibirán  formación policial.        </t>
    </r>
    <r>
      <rPr>
        <b/>
        <sz val="9"/>
        <rFont val="Arial"/>
        <family val="2"/>
      </rPr>
      <t>Observaciones</t>
    </r>
    <r>
      <rPr>
        <sz val="9"/>
        <rFont val="Arial"/>
        <family val="2"/>
      </rPr>
      <t>: se le asigna un mínimo de recursos por cuanto este indicador está relacionado con el indicador de Policías formados.</t>
    </r>
  </si>
  <si>
    <t>PI.01.06. Relación de gastos en capacitación de policías</t>
  </si>
  <si>
    <r>
      <rPr>
        <b/>
        <sz val="9"/>
        <rFont val="Arial"/>
        <family val="2"/>
      </rPr>
      <t>Supuesto</t>
    </r>
    <r>
      <rPr>
        <sz val="9"/>
        <rFont val="Arial"/>
        <family val="2"/>
      </rPr>
      <t xml:space="preserve">:  Que se mantenga la asignación de presupuesto que permita cumplir con la cantidad de funcionarios que recibirán capacitación policial.           </t>
    </r>
    <r>
      <rPr>
        <b/>
        <sz val="9"/>
        <rFont val="Arial"/>
        <family val="2"/>
      </rPr>
      <t>Observaciones:</t>
    </r>
    <r>
      <rPr>
        <sz val="9"/>
        <rFont val="Arial"/>
        <family val="2"/>
      </rPr>
      <t xml:space="preserve"> se le asigna un mínimo de recursos por cuanto este indicador está relacionado con el indicador de Policías capacitados</t>
    </r>
  </si>
  <si>
    <t>PI.01.07. Relación de gasto en especialización de policías</t>
  </si>
  <si>
    <r>
      <rPr>
        <b/>
        <sz val="9"/>
        <rFont val="Arial"/>
        <family val="2"/>
      </rPr>
      <t>Supuesto</t>
    </r>
    <r>
      <rPr>
        <sz val="9"/>
        <rFont val="Arial"/>
        <family val="2"/>
      </rPr>
      <t xml:space="preserve">:  Que se mantenga la asignación de presupuesto que permita cumplir con la cantidad de funcionarios que recibirán especialización policial           </t>
    </r>
    <r>
      <rPr>
        <b/>
        <sz val="9"/>
        <rFont val="Arial"/>
        <family val="2"/>
      </rPr>
      <t>Observaciones</t>
    </r>
    <r>
      <rPr>
        <sz val="9"/>
        <rFont val="Arial"/>
        <family val="2"/>
      </rPr>
      <t>: se le asigna un mínimo de recursos por cuanto este indicador está relacionado con el indicador de Policías especializados</t>
    </r>
  </si>
  <si>
    <r>
      <rPr>
        <b/>
        <sz val="9"/>
        <rFont val="Arial"/>
        <family val="2"/>
      </rPr>
      <t>NOTA TÉCNICA:</t>
    </r>
    <r>
      <rPr>
        <sz val="9"/>
        <rFont val="Arial"/>
        <family val="2"/>
      </rPr>
      <t xml:space="preserve"> Se hace referencia a equipo de comunicación portátil (WT) asignado de forma individual al personal policial en servicio activo de patrullaje. </t>
    </r>
    <r>
      <rPr>
        <b/>
        <sz val="9"/>
        <rFont val="Arial"/>
        <family val="2"/>
      </rPr>
      <t>OBSERVACIÓN:</t>
    </r>
    <r>
      <rPr>
        <sz val="9"/>
        <rFont val="Arial"/>
        <family val="2"/>
      </rPr>
      <t xml:space="preserve"> Se contempla la adquisición de 150 radios portátiles mediante el contrato según demanda 2018LN-000006-0007100001 para el 2021. </t>
    </r>
    <r>
      <rPr>
        <b/>
        <sz val="9"/>
        <rFont val="Arial"/>
        <family val="2"/>
      </rPr>
      <t xml:space="preserve">SUPUESTO: </t>
    </r>
    <r>
      <rPr>
        <sz val="9"/>
        <rFont val="Arial"/>
        <family val="2"/>
      </rPr>
      <t>(La estimación de presupuesto proyecta Tipo de Cambio ¢575,00 y 10% Diferencial Cambiario)</t>
    </r>
  </si>
  <si>
    <t>923: ¢338,905 y 280: ¢707,595</t>
  </si>
  <si>
    <r>
      <rPr>
        <b/>
        <sz val="9"/>
        <rFont val="Arial"/>
        <family val="2"/>
      </rPr>
      <t xml:space="preserve">NOTA TÉCNICA: </t>
    </r>
    <r>
      <rPr>
        <sz val="9"/>
        <rFont val="Arial"/>
        <family val="2"/>
      </rPr>
      <t xml:space="preserve">Se considerará para estos efectos el arma corta tipo pistola, lo anterior debido a que si bien es cierto se poseen varias armas cortas tipo revolver, estas están discontinuadas por lo que no se contemplan para efectos de este indicador. </t>
    </r>
    <r>
      <rPr>
        <b/>
        <sz val="9"/>
        <rFont val="Arial"/>
        <family val="2"/>
      </rPr>
      <t xml:space="preserve">OBSERVACIONES: </t>
    </r>
    <r>
      <rPr>
        <sz val="9"/>
        <rFont val="Arial"/>
        <family val="2"/>
      </rPr>
      <t xml:space="preserve">Por otra parte, se proyecta el igreso por compra para el 2021 de 1300 pistolas mediante el contrato según demanda 2019LN-000007-0007100001. En cuanto a las Fuentes de Financiamiento: La 923 de Fondos de la Unión Europea es aprobado con oficio DGPN-0195-2020) y el monto proyectado equivale a 421 pistolas; la FF 280 equivale a 879 pistolas. Se actualizó para este indicador la Línea Base. </t>
    </r>
    <r>
      <rPr>
        <b/>
        <sz val="9"/>
        <rFont val="Arial"/>
        <family val="2"/>
      </rPr>
      <t xml:space="preserve">SUPUESTO: </t>
    </r>
    <r>
      <rPr>
        <sz val="9"/>
        <rFont val="Arial"/>
        <family val="2"/>
      </rPr>
      <t xml:space="preserve">(La estimación de recursos proyecta un Tipo de Cambio ¢575,00 y 10% Diferencial Cambiario).  </t>
    </r>
  </si>
  <si>
    <t>001: ¢47714,50 y 280: ¢6088,50</t>
  </si>
  <si>
    <r>
      <rPr>
        <b/>
        <sz val="9"/>
        <rFont val="Arial"/>
        <family val="2"/>
      </rPr>
      <t>NOTA TÉCNICA:</t>
    </r>
    <r>
      <rPr>
        <sz val="9"/>
        <rFont val="Arial"/>
        <family val="2"/>
      </rPr>
      <t xml:space="preserve">Debido a que la Fuerza Pública debe dar una prioridad a la atención de incidentes de violencia doméstica, se consideran para estos efectos aquellos catalogados por el 9-1-1 como "Violencia Intrafamiliar en Proceso". </t>
    </r>
    <r>
      <rPr>
        <b/>
        <sz val="9"/>
        <rFont val="Arial"/>
        <family val="2"/>
      </rPr>
      <t>OBSERVACIONES:</t>
    </r>
    <r>
      <rPr>
        <sz val="9"/>
        <rFont val="Arial"/>
        <family val="2"/>
      </rPr>
      <t>Con relación a la estimación de recursos, del presupuesto total de Fuerza Pública se considera que un 60% que se utiliza para atención de llamadas o incidentes reportados atraves  del 9-1-1 y de este porcentaje, un 45% se estima que corresponde a la atención de llamadas por Violencia Intrafamiliar.</t>
    </r>
  </si>
  <si>
    <t>001 : ¢1001 y 280: ¢1090</t>
  </si>
  <si>
    <r>
      <rPr>
        <b/>
        <sz val="9"/>
        <rFont val="Arial"/>
        <family val="2"/>
      </rPr>
      <t xml:space="preserve">NOTA TÉCNICA: </t>
    </r>
    <r>
      <rPr>
        <sz val="9"/>
        <rFont val="Arial"/>
        <family val="2"/>
      </rPr>
      <t xml:space="preserve">Se refiere a la disponibilidad de recurso móvil (específicamente vehículos 4 ruedas) que tiene la policía dedicado a labores de patrullaje, a nivel nacional. Se excluyen aquellos vehículos dedicados a trámites administrativos y aquellos asignados Jerarcas de la DGFP.  </t>
    </r>
    <r>
      <rPr>
        <b/>
        <sz val="9"/>
        <rFont val="Arial"/>
        <family val="2"/>
      </rPr>
      <t>SUPUESTO:</t>
    </r>
    <r>
      <rPr>
        <sz val="9"/>
        <rFont val="Arial"/>
        <family val="2"/>
      </rPr>
      <t xml:space="preserve">Se estima para el 2021  reparar 286 vehículos con un promedio de reparación promedio en ¢3.500.000,00, según históricos. Esto no significa aumentar el porcentaje, si no mantenerlo, ya que esa cantidad es aproximadamente la cantidad de unidades que también salen de servicio al año. </t>
    </r>
    <r>
      <rPr>
        <b/>
        <sz val="9"/>
        <rFont val="Arial"/>
        <family val="2"/>
      </rPr>
      <t xml:space="preserve">OBSERVACIONES: </t>
    </r>
    <r>
      <rPr>
        <sz val="9"/>
        <rFont val="Arial"/>
        <family val="2"/>
      </rPr>
      <t>Por otra parte, se estima la compra de 50 vehículos, por lo cual se logra aumentar la meta del indicador.</t>
    </r>
  </si>
  <si>
    <t>001: ¢127,6 y 280: ¢820,0</t>
  </si>
  <si>
    <r>
      <rPr>
        <b/>
        <sz val="9"/>
        <rFont val="Arial"/>
        <family val="2"/>
      </rPr>
      <t xml:space="preserve">NOTA TÉCNICA: </t>
    </r>
    <r>
      <rPr>
        <sz val="9"/>
        <rFont val="Arial"/>
        <family val="2"/>
      </rPr>
      <t xml:space="preserve">El aprovechamiento de personal policial refiere a la relación existente entre la cantidad total de policías destacados en la Fuerza Pública y aquellos que se encuentran disponibles para brindar el servicio activo de patrullaje. </t>
    </r>
    <r>
      <rPr>
        <b/>
        <sz val="9"/>
        <rFont val="Arial"/>
        <family val="2"/>
      </rPr>
      <t xml:space="preserve">OBSERVACIONES: </t>
    </r>
    <r>
      <rPr>
        <sz val="9"/>
        <rFont val="Arial"/>
        <family val="2"/>
      </rPr>
      <t xml:space="preserve">Con respecto a la estimación anual de recursos, se está considerando equipar a aproximadamente 400 policías al año, quienes sustituyen a los funcionarios policiales que usualmente se dan de baja, por ello se mantiene la meta según la línea base. </t>
    </r>
  </si>
  <si>
    <t>Transformar los modelos de gestión para lograr una mayor eficiencia</t>
  </si>
  <si>
    <t>91 Programa de Actividades Centrales</t>
  </si>
  <si>
    <t>PI.01. Servicios brindados por Tecnologías de Información, Proveeduría Institucional, Transportes, Asesoría Jurídica y Disciplinario Legal</t>
  </si>
  <si>
    <t>Servicio brindado</t>
  </si>
  <si>
    <t>2021: 500
2022: 500
2023: 500
2024: 500</t>
  </si>
  <si>
    <t>Funcionarios del MSP</t>
  </si>
  <si>
    <t>PI.01.01. Diagnósticos realizados</t>
  </si>
  <si>
    <t>280:  20</t>
  </si>
  <si>
    <t xml:space="preserve">El factor presupuesto puede afectar significativamente el logro de las metas, ya que es un factor externo que no controla el Ministerio, aunado a la situación de emergencia del COVID-19, lo cual provocaria que el Ministerio de Hacienda solicite a las instituciones rebajos de presupuesto. </t>
  </si>
  <si>
    <t>PI.01.02. Solicitudes de contratación fiscalizadas.</t>
  </si>
  <si>
    <t>001: 300             280: 250</t>
  </si>
  <si>
    <t xml:space="preserve">PI.01.03. Diagnósticos elaborados </t>
  </si>
  <si>
    <t>001: 50</t>
  </si>
  <si>
    <t>PI.01.04. Resoluciones de desalojos</t>
  </si>
  <si>
    <t>001: 1</t>
  </si>
  <si>
    <t xml:space="preserve"> Fortalecer el accionar policial para brindar una Respuesta oportuna y efectiva a la Ciudadanía</t>
  </si>
  <si>
    <t>PI.01.05. Actos de inicio instruidos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</si>
</sst>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 #,##0.00_);_(* \(#,##0.00\);_(* &quot;-&quot;??_);_(@_)"/>
    <numFmt numFmtId="166" formatCode="_(* #,##0_);_(* \(#,##0\);_(* &quot;-&quot;??_);_(@_)"/>
    <numFmt numFmtId="167" formatCode="0.0%"/>
  </numFmts>
  <fonts count="19" x14ac:knownFonts="1">
    <font>
      <sz val="11"/>
      <color theme="1"/>
      <name val="Calibri"/>
      <family val="2"/>
      <scheme val="minor"/>
    </font>
    <font>
      <sz val="10"/>
      <color theme="1"/>
      <name val="Calibri"/>
      <family val="2"/>
      <scheme val="minor"/>
    </font>
    <font>
      <b/>
      <sz val="10"/>
      <name val="Arial"/>
      <family val="2"/>
    </font>
    <font>
      <b/>
      <sz val="10"/>
      <color theme="0"/>
      <name val="Arial"/>
      <family val="2"/>
    </font>
    <font>
      <b/>
      <sz val="18"/>
      <color theme="1"/>
      <name val="Calibri"/>
      <family val="2"/>
      <scheme val="minor"/>
    </font>
    <font>
      <sz val="18"/>
      <color theme="1"/>
      <name val="Calibri"/>
      <family val="2"/>
      <scheme val="minor"/>
    </font>
    <font>
      <b/>
      <sz val="14"/>
      <color theme="1"/>
      <name val="Arial"/>
      <family val="2"/>
    </font>
    <font>
      <b/>
      <sz val="12"/>
      <color theme="1"/>
      <name val="Arial"/>
      <family val="2"/>
    </font>
    <font>
      <sz val="12"/>
      <color theme="1"/>
      <name val="Arial"/>
      <family val="2"/>
    </font>
    <font>
      <b/>
      <sz val="14"/>
      <color theme="0"/>
      <name val="Arial"/>
      <family val="2"/>
    </font>
    <font>
      <b/>
      <sz val="14"/>
      <name val="Arial"/>
      <family val="2"/>
    </font>
    <font>
      <b/>
      <sz val="12"/>
      <name val="Arial"/>
      <family val="2"/>
    </font>
    <font>
      <sz val="11"/>
      <color theme="1"/>
      <name val="Calibri"/>
      <family val="2"/>
      <scheme val="minor"/>
    </font>
    <font>
      <sz val="9"/>
      <name val="Arial"/>
      <family val="2"/>
    </font>
    <font>
      <sz val="9"/>
      <color theme="1"/>
      <name val="Arial"/>
      <family val="2"/>
    </font>
    <font>
      <sz val="9"/>
      <name val="Calibri"/>
      <family val="2"/>
    </font>
    <font>
      <b/>
      <sz val="9"/>
      <color indexed="81"/>
      <name val="Tahoma"/>
      <family val="2"/>
    </font>
    <font>
      <sz val="9"/>
      <color indexed="81"/>
      <name val="Tahoma"/>
      <family val="2"/>
    </font>
    <font>
      <b/>
      <sz val="9"/>
      <name val="Arial"/>
      <family val="2"/>
    </font>
  </fonts>
  <fills count="10">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C00000"/>
        <bgColor indexed="64"/>
      </patternFill>
    </fill>
    <fill>
      <patternFill patternType="solid">
        <fgColor rgb="FF92D050"/>
        <bgColor indexed="64"/>
      </patternFill>
    </fill>
    <fill>
      <patternFill patternType="solid">
        <fgColor theme="3" tint="0.7999816888943144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bottom style="thick">
        <color theme="0"/>
      </bottom>
      <diagonal/>
    </border>
    <border>
      <left style="thick">
        <color theme="0"/>
      </left>
      <right style="thick">
        <color theme="0"/>
      </right>
      <top/>
      <bottom/>
      <diagonal/>
    </border>
    <border>
      <left/>
      <right style="thick">
        <color theme="0"/>
      </right>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style="thin">
        <color indexed="64"/>
      </right>
      <top style="medium">
        <color indexed="64"/>
      </top>
      <bottom style="medium">
        <color indexed="64"/>
      </bottom>
      <diagonal/>
    </border>
    <border>
      <left/>
      <right/>
      <top/>
      <bottom style="thick">
        <color theme="0"/>
      </bottom>
      <diagonal/>
    </border>
    <border>
      <left/>
      <right/>
      <top/>
      <bottom style="medium">
        <color indexed="64"/>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theme="0"/>
      </left>
      <right style="thick">
        <color theme="0"/>
      </right>
      <top style="thick">
        <color theme="0"/>
      </top>
      <bottom style="thick">
        <color theme="0"/>
      </bottom>
      <diagonal/>
    </border>
  </borders>
  <cellStyleXfs count="3">
    <xf numFmtId="0" fontId="0" fillId="0" borderId="0"/>
    <xf numFmtId="165" fontId="12" fillId="0" borderId="0" applyFont="0" applyFill="0" applyBorder="0" applyAlignment="0" applyProtection="0"/>
    <xf numFmtId="9" fontId="12" fillId="0" borderId="0" applyFont="0" applyFill="0" applyBorder="0" applyAlignment="0" applyProtection="0"/>
  </cellStyleXfs>
  <cellXfs count="139">
    <xf numFmtId="0" fontId="0" fillId="0" borderId="0" xfId="0"/>
    <xf numFmtId="0" fontId="0" fillId="0" borderId="0" xfId="0"/>
    <xf numFmtId="0" fontId="5" fillId="0" borderId="0" xfId="0" applyFont="1"/>
    <xf numFmtId="0" fontId="8" fillId="0" borderId="0" xfId="0" applyFont="1"/>
    <xf numFmtId="0" fontId="7" fillId="0" borderId="0" xfId="0" applyFont="1" applyAlignment="1">
      <alignment vertical="center"/>
    </xf>
    <xf numFmtId="0" fontId="8" fillId="0" borderId="0" xfId="0" applyFont="1" applyAlignment="1"/>
    <xf numFmtId="0" fontId="4" fillId="0" borderId="0" xfId="0" applyFont="1" applyAlignment="1"/>
    <xf numFmtId="0" fontId="9" fillId="6" borderId="16" xfId="0" applyFont="1" applyFill="1" applyBorder="1" applyAlignment="1">
      <alignment vertical="center"/>
    </xf>
    <xf numFmtId="0" fontId="8" fillId="0" borderId="0" xfId="0" applyFont="1" applyFill="1"/>
    <xf numFmtId="0" fontId="8" fillId="0" borderId="0" xfId="0" applyFont="1" applyFill="1" applyAlignment="1"/>
    <xf numFmtId="0" fontId="6" fillId="0" borderId="0" xfId="0" applyFont="1" applyBorder="1" applyAlignment="1">
      <alignment vertical="center" wrapText="1"/>
    </xf>
    <xf numFmtId="0" fontId="7" fillId="0" borderId="0" xfId="0" applyFont="1" applyBorder="1" applyAlignment="1">
      <alignment vertical="center"/>
    </xf>
    <xf numFmtId="0" fontId="2" fillId="5" borderId="8" xfId="0" applyFont="1" applyFill="1" applyBorder="1" applyAlignment="1">
      <alignment horizontal="center" vertical="center"/>
    </xf>
    <xf numFmtId="0" fontId="2" fillId="9" borderId="2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11" fillId="0" borderId="0" xfId="0" applyFont="1" applyBorder="1" applyAlignment="1">
      <alignment vertical="center"/>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7" fillId="0" borderId="1" xfId="0" applyFont="1" applyBorder="1" applyAlignment="1">
      <alignment vertical="center"/>
    </xf>
    <xf numFmtId="0" fontId="7" fillId="0" borderId="2" xfId="0" applyFont="1" applyBorder="1" applyAlignment="1">
      <alignment vertical="center"/>
    </xf>
    <xf numFmtId="0" fontId="7" fillId="0" borderId="17" xfId="0" applyFont="1" applyBorder="1" applyAlignment="1">
      <alignment vertical="center"/>
    </xf>
    <xf numFmtId="0" fontId="7" fillId="7" borderId="1" xfId="0" applyFont="1" applyFill="1" applyBorder="1" applyAlignment="1">
      <alignment vertical="center"/>
    </xf>
    <xf numFmtId="0" fontId="7" fillId="7" borderId="2" xfId="0" applyFont="1" applyFill="1" applyBorder="1" applyAlignment="1">
      <alignment vertical="center"/>
    </xf>
    <xf numFmtId="0" fontId="7" fillId="7" borderId="17" xfId="0" applyFont="1" applyFill="1" applyBorder="1" applyAlignment="1">
      <alignment vertical="center"/>
    </xf>
    <xf numFmtId="0" fontId="7" fillId="7" borderId="27" xfId="0" applyFont="1" applyFill="1" applyBorder="1" applyAlignment="1">
      <alignment vertical="center"/>
    </xf>
    <xf numFmtId="0" fontId="7" fillId="7" borderId="28" xfId="0" applyFont="1" applyFill="1" applyBorder="1" applyAlignment="1">
      <alignment vertical="center"/>
    </xf>
    <xf numFmtId="0" fontId="7" fillId="7" borderId="29" xfId="0" applyFont="1" applyFill="1" applyBorder="1" applyAlignment="1">
      <alignment vertical="center"/>
    </xf>
    <xf numFmtId="0" fontId="13" fillId="3" borderId="1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0" fontId="13" fillId="3" borderId="14" xfId="0" applyFont="1" applyFill="1" applyBorder="1" applyAlignment="1">
      <alignment horizontal="center" vertical="center" wrapText="1"/>
    </xf>
    <xf numFmtId="2" fontId="13" fillId="3" borderId="3" xfId="0" applyNumberFormat="1"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10" fontId="13" fillId="3" borderId="3" xfId="0" applyNumberFormat="1" applyFont="1" applyFill="1" applyBorder="1" applyAlignment="1">
      <alignment horizontal="center" vertical="center" wrapText="1"/>
    </xf>
    <xf numFmtId="4" fontId="13" fillId="3" borderId="3" xfId="0" applyNumberFormat="1"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10" fontId="13" fillId="3" borderId="3" xfId="2" applyNumberFormat="1" applyFont="1" applyFill="1" applyBorder="1" applyAlignment="1">
      <alignment horizontal="center" vertical="center" wrapText="1"/>
    </xf>
    <xf numFmtId="0" fontId="13" fillId="3" borderId="3" xfId="0" applyFont="1" applyFill="1" applyBorder="1" applyAlignment="1">
      <alignment horizontal="justify" vertical="center" wrapText="1"/>
    </xf>
    <xf numFmtId="0" fontId="14" fillId="3" borderId="3" xfId="0"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9" fontId="14"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1" xfId="0" applyFont="1" applyFill="1" applyBorder="1" applyAlignment="1">
      <alignment horizontal="center" vertical="center" wrapText="1"/>
    </xf>
    <xf numFmtId="166" fontId="13" fillId="3" borderId="3" xfId="1" applyNumberFormat="1" applyFont="1" applyFill="1" applyBorder="1" applyAlignment="1">
      <alignment horizontal="center" vertical="center" wrapText="1"/>
    </xf>
    <xf numFmtId="0" fontId="15" fillId="3" borderId="3" xfId="0" applyFont="1" applyFill="1" applyBorder="1" applyAlignment="1">
      <alignment horizontal="center" vertical="center" wrapText="1"/>
    </xf>
    <xf numFmtId="164" fontId="15" fillId="3" borderId="3" xfId="0" applyNumberFormat="1"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167"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3" fillId="3" borderId="14" xfId="0" applyFont="1" applyFill="1" applyBorder="1" applyAlignment="1">
      <alignment horizontal="left" vertical="center" wrapText="1"/>
    </xf>
    <xf numFmtId="3" fontId="13" fillId="3" borderId="12" xfId="0" applyNumberFormat="1"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9" fontId="13" fillId="3" borderId="3" xfId="2" applyFont="1" applyFill="1" applyBorder="1" applyAlignment="1">
      <alignment horizontal="center" vertical="center" wrapText="1"/>
    </xf>
    <xf numFmtId="3" fontId="13" fillId="3" borderId="14" xfId="0" applyNumberFormat="1" applyFont="1" applyFill="1" applyBorder="1" applyAlignment="1">
      <alignment horizontal="center" vertical="center" wrapText="1"/>
    </xf>
    <xf numFmtId="0" fontId="13" fillId="3" borderId="4" xfId="0" applyFont="1" applyFill="1" applyBorder="1" applyAlignment="1">
      <alignment vertical="center" wrapText="1"/>
    </xf>
    <xf numFmtId="0" fontId="13" fillId="3" borderId="3" xfId="0" applyFont="1" applyFill="1" applyBorder="1" applyAlignment="1">
      <alignment horizontal="center" vertical="center" wrapText="1"/>
    </xf>
    <xf numFmtId="165" fontId="13" fillId="3" borderId="3" xfId="1" applyFont="1" applyFill="1" applyBorder="1" applyAlignment="1">
      <alignment horizontal="center" vertical="center" wrapText="1"/>
    </xf>
    <xf numFmtId="9" fontId="13" fillId="3" borderId="3" xfId="2" applyNumberFormat="1" applyFont="1" applyFill="1" applyBorder="1" applyAlignment="1">
      <alignment horizontal="center" vertical="center" wrapText="1"/>
    </xf>
    <xf numFmtId="166" fontId="14" fillId="3" borderId="12" xfId="1" applyNumberFormat="1" applyFont="1" applyFill="1" applyBorder="1" applyAlignment="1">
      <alignment horizontal="center" vertical="center" wrapText="1"/>
    </xf>
    <xf numFmtId="1" fontId="14" fillId="3" borderId="3" xfId="0" applyNumberFormat="1"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1" fontId="14" fillId="3" borderId="3" xfId="2" applyNumberFormat="1"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11" xfId="0" applyFont="1" applyFill="1" applyBorder="1" applyAlignment="1">
      <alignment horizontal="left" vertical="center" wrapText="1"/>
    </xf>
    <xf numFmtId="166" fontId="13" fillId="3" borderId="3" xfId="1" applyNumberFormat="1" applyFont="1" applyFill="1" applyBorder="1" applyAlignment="1">
      <alignment horizontal="center" vertical="center" wrapText="1"/>
    </xf>
    <xf numFmtId="166" fontId="13" fillId="3" borderId="8" xfId="1" applyNumberFormat="1" applyFont="1" applyFill="1" applyBorder="1" applyAlignment="1">
      <alignment horizontal="center" vertical="center" wrapText="1"/>
    </xf>
    <xf numFmtId="166" fontId="13" fillId="3" borderId="11" xfId="1"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1"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49" fontId="13" fillId="3" borderId="8" xfId="0" applyNumberFormat="1" applyFont="1" applyFill="1" applyBorder="1" applyAlignment="1">
      <alignment horizontal="center" vertical="center" wrapText="1"/>
    </xf>
    <xf numFmtId="49" fontId="13" fillId="3" borderId="11" xfId="0" applyNumberFormat="1"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1" fontId="13" fillId="3" borderId="8" xfId="0" applyNumberFormat="1" applyFont="1" applyFill="1" applyBorder="1" applyAlignment="1">
      <alignment horizontal="center" vertical="center" wrapText="1"/>
    </xf>
    <xf numFmtId="1" fontId="13" fillId="3" borderId="11" xfId="0" applyNumberFormat="1"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9" fontId="13" fillId="3" borderId="11" xfId="0" applyNumberFormat="1"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49" fontId="13" fillId="3" borderId="3" xfId="0" applyNumberFormat="1" applyFont="1" applyFill="1" applyBorder="1" applyAlignment="1">
      <alignment horizontal="center" vertical="center" wrapText="1"/>
    </xf>
    <xf numFmtId="1" fontId="14" fillId="0" borderId="8" xfId="0" applyNumberFormat="1" applyFont="1" applyBorder="1" applyAlignment="1">
      <alignment horizontal="center" vertical="center" wrapText="1"/>
    </xf>
    <xf numFmtId="1" fontId="14" fillId="0" borderId="11"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4" fillId="0" borderId="0" xfId="0" applyFont="1" applyAlignment="1">
      <alignment horizontal="center"/>
    </xf>
    <xf numFmtId="0" fontId="2" fillId="5" borderId="3"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0" fillId="8" borderId="15" xfId="0" applyFont="1" applyFill="1" applyBorder="1" applyAlignment="1">
      <alignment horizontal="center" vertical="center"/>
    </xf>
    <xf numFmtId="0" fontId="2" fillId="5" borderId="13"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3" fillId="3" borderId="4" xfId="0" applyFont="1" applyFill="1" applyBorder="1" applyAlignment="1">
      <alignment horizontal="justify" vertical="center" wrapText="1"/>
    </xf>
    <xf numFmtId="0" fontId="13" fillId="3" borderId="6" xfId="0" applyFont="1" applyFill="1" applyBorder="1" applyAlignment="1">
      <alignment horizontal="justify"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657224</xdr:colOff>
      <xdr:row>0</xdr:row>
      <xdr:rowOff>95250</xdr:rowOff>
    </xdr:from>
    <xdr:to>
      <xdr:col>4</xdr:col>
      <xdr:colOff>544889</xdr:colOff>
      <xdr:row>0</xdr:row>
      <xdr:rowOff>702310</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8324" y="95250"/>
          <a:ext cx="1609725" cy="607060"/>
        </a:xfrm>
        <a:prstGeom prst="rect">
          <a:avLst/>
        </a:prstGeom>
        <a:noFill/>
        <a:ln>
          <a:noFill/>
        </a:ln>
      </xdr:spPr>
    </xdr:pic>
    <xdr:clientData/>
  </xdr:twoCellAnchor>
  <xdr:twoCellAnchor editAs="oneCell">
    <xdr:from>
      <xdr:col>0</xdr:col>
      <xdr:colOff>0</xdr:colOff>
      <xdr:row>0</xdr:row>
      <xdr:rowOff>64558</xdr:rowOff>
    </xdr:from>
    <xdr:to>
      <xdr:col>1</xdr:col>
      <xdr:colOff>748566</xdr:colOff>
      <xdr:row>0</xdr:row>
      <xdr:rowOff>747183</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7" y="64558"/>
          <a:ext cx="1685946" cy="682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showGridLines="0" tabSelected="1" topLeftCell="I1" zoomScale="95" zoomScaleNormal="95" zoomScalePageLayoutView="40" workbookViewId="0">
      <selection activeCell="L26" sqref="L26"/>
    </sheetView>
  </sheetViews>
  <sheetFormatPr baseColWidth="10" defaultColWidth="11.42578125" defaultRowHeight="15" x14ac:dyDescent="0.25"/>
  <cols>
    <col min="1" max="1" width="14" style="1" customWidth="1"/>
    <col min="2" max="2" width="14.5703125" style="1" customWidth="1"/>
    <col min="3" max="4" width="12.85546875" style="1" customWidth="1"/>
    <col min="5" max="5" width="14.42578125" customWidth="1"/>
    <col min="6" max="6" width="14.42578125" style="1" customWidth="1"/>
    <col min="7" max="7" width="14.140625" customWidth="1"/>
    <col min="8" max="8" width="11.42578125" customWidth="1"/>
    <col min="9" max="9" width="14.85546875" style="1" customWidth="1"/>
    <col min="10" max="10" width="14.28515625" style="1" customWidth="1"/>
    <col min="11" max="11" width="17.7109375" style="1" customWidth="1"/>
    <col min="12" max="12" width="17.7109375" customWidth="1"/>
    <col min="13" max="13" width="13.7109375" style="1" customWidth="1"/>
    <col min="14" max="14" width="14.42578125" style="1" customWidth="1"/>
    <col min="15" max="15" width="13.28515625" style="1" customWidth="1"/>
    <col min="16" max="16" width="11.85546875" style="1" customWidth="1"/>
    <col min="17" max="17" width="13" style="1" customWidth="1"/>
    <col min="18" max="18" width="11.140625" style="1" customWidth="1"/>
    <col min="19" max="20" width="17.140625" style="1" customWidth="1"/>
    <col min="21" max="21" width="13.7109375" style="1" customWidth="1"/>
    <col min="22" max="22" width="12.5703125" style="1" customWidth="1"/>
    <col min="23" max="23" width="11.85546875" style="1" customWidth="1"/>
    <col min="24" max="24" width="13.7109375" style="1" customWidth="1"/>
    <col min="25" max="25" width="13.42578125" style="1" customWidth="1"/>
    <col min="26" max="26" width="14.28515625" customWidth="1"/>
    <col min="27" max="27" width="18.7109375" hidden="1" customWidth="1"/>
    <col min="28" max="28" width="1.28515625" customWidth="1"/>
  </cols>
  <sheetData>
    <row r="1" spans="1:28" s="6" customFormat="1" ht="69" customHeight="1" x14ac:dyDescent="0.35">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row>
    <row r="2" spans="1:28" s="2" customFormat="1" ht="34.5" customHeight="1" thickBot="1" x14ac:dyDescent="0.4">
      <c r="A2" s="103" t="s">
        <v>0</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
    </row>
    <row r="3" spans="1:28" s="3" customFormat="1" ht="24.95" customHeight="1" thickBot="1" x14ac:dyDescent="0.25">
      <c r="A3" s="21" t="s">
        <v>33</v>
      </c>
      <c r="B3" s="22"/>
      <c r="C3" s="22"/>
      <c r="D3" s="22"/>
      <c r="E3" s="22"/>
      <c r="F3" s="22"/>
      <c r="G3" s="22"/>
      <c r="H3" s="22"/>
      <c r="I3" s="22"/>
      <c r="J3" s="22"/>
      <c r="K3" s="22"/>
      <c r="L3" s="22"/>
      <c r="M3" s="22"/>
      <c r="N3" s="22"/>
      <c r="O3" s="22"/>
      <c r="P3" s="22"/>
      <c r="Q3" s="22"/>
      <c r="R3" s="22"/>
      <c r="S3" s="22"/>
      <c r="T3" s="22"/>
      <c r="U3" s="22"/>
      <c r="V3" s="22"/>
      <c r="W3" s="22"/>
      <c r="X3" s="22"/>
      <c r="Y3" s="22"/>
      <c r="Z3" s="22"/>
      <c r="AA3" s="23"/>
    </row>
    <row r="4" spans="1:28" s="4" customFormat="1" ht="24.95" customHeight="1" thickBot="1" x14ac:dyDescent="0.3">
      <c r="A4" s="21" t="s">
        <v>101</v>
      </c>
      <c r="B4" s="22"/>
      <c r="C4" s="22"/>
      <c r="D4" s="22"/>
      <c r="E4" s="22"/>
      <c r="F4" s="22"/>
      <c r="G4" s="22"/>
      <c r="H4" s="22"/>
      <c r="I4" s="22"/>
      <c r="J4" s="22"/>
      <c r="K4" s="22"/>
      <c r="L4" s="22"/>
      <c r="M4" s="22"/>
      <c r="N4" s="22"/>
      <c r="O4" s="22"/>
      <c r="P4" s="22"/>
      <c r="Q4" s="22"/>
      <c r="R4" s="22"/>
      <c r="S4" s="22"/>
      <c r="T4" s="22"/>
      <c r="U4" s="22"/>
      <c r="V4" s="22"/>
      <c r="W4" s="22"/>
      <c r="X4" s="22"/>
      <c r="Y4" s="22"/>
      <c r="Z4" s="22"/>
      <c r="AA4" s="23"/>
    </row>
    <row r="5" spans="1:28" s="8" customFormat="1" ht="24.95" customHeight="1" thickBot="1" x14ac:dyDescent="0.25">
      <c r="A5" s="24" t="s">
        <v>34</v>
      </c>
      <c r="B5" s="25"/>
      <c r="C5" s="25"/>
      <c r="D5" s="25"/>
      <c r="E5" s="25"/>
      <c r="F5" s="25"/>
      <c r="G5" s="25"/>
      <c r="H5" s="25"/>
      <c r="I5" s="25"/>
      <c r="J5" s="25"/>
      <c r="K5" s="25"/>
      <c r="L5" s="25"/>
      <c r="M5" s="25"/>
      <c r="N5" s="25"/>
      <c r="O5" s="25"/>
      <c r="P5" s="25"/>
      <c r="Q5" s="25"/>
      <c r="R5" s="25"/>
      <c r="S5" s="25"/>
      <c r="T5" s="25"/>
      <c r="U5" s="25"/>
      <c r="V5" s="25"/>
      <c r="W5" s="25"/>
      <c r="X5" s="25"/>
      <c r="Y5" s="25"/>
      <c r="Z5" s="25"/>
      <c r="AA5" s="26"/>
    </row>
    <row r="6" spans="1:28" s="9" customFormat="1" ht="24.95" customHeight="1" x14ac:dyDescent="0.2">
      <c r="A6" s="27" t="s">
        <v>102</v>
      </c>
      <c r="B6" s="28"/>
      <c r="C6" s="28"/>
      <c r="D6" s="28"/>
      <c r="E6" s="28"/>
      <c r="F6" s="28"/>
      <c r="G6" s="28"/>
      <c r="H6" s="28"/>
      <c r="I6" s="28"/>
      <c r="J6" s="28"/>
      <c r="K6" s="28"/>
      <c r="L6" s="28"/>
      <c r="M6" s="28"/>
      <c r="N6" s="28"/>
      <c r="O6" s="28"/>
      <c r="P6" s="28"/>
      <c r="Q6" s="28"/>
      <c r="R6" s="28"/>
      <c r="S6" s="28"/>
      <c r="T6" s="28"/>
      <c r="U6" s="28"/>
      <c r="V6" s="28"/>
      <c r="W6" s="28"/>
      <c r="X6" s="28"/>
      <c r="Y6" s="28"/>
      <c r="Z6" s="28"/>
      <c r="AA6" s="29"/>
    </row>
    <row r="7" spans="1:28" s="5" customFormat="1" ht="24.95" customHeight="1" thickBot="1" x14ac:dyDescent="0.25">
      <c r="A7" s="18" t="s">
        <v>1</v>
      </c>
      <c r="B7" s="11"/>
      <c r="C7" s="11" t="s">
        <v>100</v>
      </c>
      <c r="D7" s="11"/>
      <c r="E7" s="11"/>
      <c r="F7" s="11"/>
      <c r="G7" s="11"/>
      <c r="H7" s="11"/>
      <c r="I7" s="11"/>
      <c r="J7" s="11"/>
      <c r="K7" s="11"/>
      <c r="L7" s="11"/>
      <c r="M7" s="11"/>
      <c r="N7" s="11"/>
      <c r="O7" s="11"/>
      <c r="P7" s="11"/>
      <c r="Q7" s="11"/>
      <c r="R7" s="11"/>
      <c r="S7" s="11"/>
      <c r="T7" s="11"/>
      <c r="U7" s="11"/>
      <c r="V7" s="11"/>
      <c r="W7" s="11"/>
      <c r="X7" s="11"/>
      <c r="Y7" s="11"/>
      <c r="Z7" s="11"/>
      <c r="AA7" s="11"/>
    </row>
    <row r="8" spans="1:28" ht="90.6" customHeight="1" thickTop="1" thickBot="1" x14ac:dyDescent="0.3">
      <c r="A8" s="115" t="s">
        <v>2</v>
      </c>
      <c r="B8" s="115"/>
      <c r="C8" s="115"/>
      <c r="D8" s="115"/>
      <c r="E8" s="115"/>
      <c r="F8" s="115"/>
      <c r="G8" s="115"/>
      <c r="H8" s="115"/>
      <c r="I8" s="115"/>
      <c r="J8" s="115"/>
      <c r="K8" s="111" t="s">
        <v>3</v>
      </c>
      <c r="L8" s="111"/>
      <c r="M8" s="111"/>
      <c r="N8" s="111"/>
      <c r="O8" s="111"/>
      <c r="P8" s="111"/>
      <c r="Q8" s="111"/>
      <c r="R8" s="111"/>
      <c r="S8" s="111"/>
      <c r="T8" s="111"/>
      <c r="U8" s="111"/>
      <c r="V8" s="111"/>
      <c r="W8" s="111"/>
      <c r="X8" s="111"/>
      <c r="Y8" s="111"/>
      <c r="Z8" s="111"/>
      <c r="AA8" s="7"/>
      <c r="AB8" s="1"/>
    </row>
    <row r="9" spans="1:28" ht="57" customHeight="1" thickTop="1" thickBot="1" x14ac:dyDescent="0.3">
      <c r="A9" s="105" t="s">
        <v>4</v>
      </c>
      <c r="B9" s="112" t="s">
        <v>5</v>
      </c>
      <c r="C9" s="105" t="s">
        <v>6</v>
      </c>
      <c r="D9" s="105" t="s">
        <v>7</v>
      </c>
      <c r="E9" s="105" t="s">
        <v>8</v>
      </c>
      <c r="F9" s="105" t="s">
        <v>9</v>
      </c>
      <c r="G9" s="105" t="s">
        <v>10</v>
      </c>
      <c r="H9" s="105" t="s">
        <v>11</v>
      </c>
      <c r="I9" s="108" t="s">
        <v>12</v>
      </c>
      <c r="J9" s="105" t="s">
        <v>13</v>
      </c>
      <c r="K9" s="105" t="s">
        <v>14</v>
      </c>
      <c r="L9" s="105" t="s">
        <v>15</v>
      </c>
      <c r="M9" s="116" t="s">
        <v>16</v>
      </c>
      <c r="N9" s="117"/>
      <c r="O9" s="116" t="s">
        <v>17</v>
      </c>
      <c r="P9" s="118"/>
      <c r="Q9" s="118"/>
      <c r="R9" s="105" t="s">
        <v>18</v>
      </c>
      <c r="S9" s="105" t="s">
        <v>19</v>
      </c>
      <c r="T9" s="125" t="s">
        <v>20</v>
      </c>
      <c r="U9" s="126"/>
      <c r="V9" s="126"/>
      <c r="W9" s="112"/>
      <c r="X9" s="125" t="s">
        <v>21</v>
      </c>
      <c r="Y9" s="112"/>
      <c r="Z9" s="105" t="s">
        <v>22</v>
      </c>
      <c r="AA9" s="1"/>
      <c r="AB9" s="1"/>
    </row>
    <row r="10" spans="1:28" ht="54" customHeight="1" thickTop="1" thickBot="1" x14ac:dyDescent="0.3">
      <c r="A10" s="106"/>
      <c r="B10" s="113"/>
      <c r="C10" s="106"/>
      <c r="D10" s="106"/>
      <c r="E10" s="106"/>
      <c r="F10" s="106"/>
      <c r="G10" s="106"/>
      <c r="H10" s="106"/>
      <c r="I10" s="109"/>
      <c r="J10" s="106"/>
      <c r="K10" s="106"/>
      <c r="L10" s="106"/>
      <c r="M10" s="19" t="s">
        <v>23</v>
      </c>
      <c r="N10" s="12" t="s">
        <v>24</v>
      </c>
      <c r="O10" s="105" t="s">
        <v>25</v>
      </c>
      <c r="P10" s="119" t="s">
        <v>24</v>
      </c>
      <c r="Q10" s="120"/>
      <c r="R10" s="106"/>
      <c r="S10" s="106"/>
      <c r="T10" s="121"/>
      <c r="U10" s="127"/>
      <c r="V10" s="127"/>
      <c r="W10" s="113"/>
      <c r="X10" s="122"/>
      <c r="Y10" s="114"/>
      <c r="Z10" s="106"/>
      <c r="AA10" s="1"/>
      <c r="AB10" s="1"/>
    </row>
    <row r="11" spans="1:28" ht="16.5" customHeight="1" thickTop="1" thickBot="1" x14ac:dyDescent="0.3">
      <c r="A11" s="106"/>
      <c r="B11" s="113"/>
      <c r="C11" s="106"/>
      <c r="D11" s="106"/>
      <c r="E11" s="106"/>
      <c r="F11" s="106"/>
      <c r="G11" s="106"/>
      <c r="H11" s="106"/>
      <c r="I11" s="109"/>
      <c r="J11" s="106"/>
      <c r="K11" s="106"/>
      <c r="L11" s="106"/>
      <c r="M11" s="19"/>
      <c r="N11" s="19"/>
      <c r="O11" s="106"/>
      <c r="P11" s="106" t="s">
        <v>26</v>
      </c>
      <c r="Q11" s="121" t="s">
        <v>27</v>
      </c>
      <c r="R11" s="106"/>
      <c r="S11" s="106"/>
      <c r="T11" s="122"/>
      <c r="U11" s="128"/>
      <c r="V11" s="128"/>
      <c r="W11" s="114"/>
      <c r="X11" s="105" t="s">
        <v>28</v>
      </c>
      <c r="Y11" s="106" t="s">
        <v>29</v>
      </c>
      <c r="Z11" s="106"/>
      <c r="AA11" s="1"/>
      <c r="AB11" s="1"/>
    </row>
    <row r="12" spans="1:28" ht="28.5" customHeight="1" thickTop="1" thickBot="1" x14ac:dyDescent="0.3">
      <c r="A12" s="106"/>
      <c r="B12" s="113"/>
      <c r="C12" s="106"/>
      <c r="D12" s="106"/>
      <c r="E12" s="106"/>
      <c r="F12" s="106"/>
      <c r="G12" s="106"/>
      <c r="H12" s="106"/>
      <c r="I12" s="109"/>
      <c r="J12" s="106"/>
      <c r="K12" s="106"/>
      <c r="L12" s="106"/>
      <c r="M12" s="19"/>
      <c r="N12" s="19"/>
      <c r="O12" s="106"/>
      <c r="P12" s="106"/>
      <c r="Q12" s="121"/>
      <c r="R12" s="106"/>
      <c r="S12" s="106"/>
      <c r="T12" s="13" t="s">
        <v>30</v>
      </c>
      <c r="U12" s="131" t="s">
        <v>31</v>
      </c>
      <c r="V12" s="132"/>
      <c r="W12" s="133"/>
      <c r="X12" s="129"/>
      <c r="Y12" s="123" t="s">
        <v>32</v>
      </c>
      <c r="Z12" s="106"/>
      <c r="AA12" s="1"/>
      <c r="AB12" s="1"/>
    </row>
    <row r="13" spans="1:28" ht="42.75" customHeight="1" thickTop="1" thickBot="1" x14ac:dyDescent="0.3">
      <c r="A13" s="107"/>
      <c r="B13" s="114"/>
      <c r="C13" s="107"/>
      <c r="D13" s="107"/>
      <c r="E13" s="107"/>
      <c r="F13" s="107"/>
      <c r="G13" s="107"/>
      <c r="H13" s="107"/>
      <c r="I13" s="110"/>
      <c r="J13" s="107"/>
      <c r="K13" s="107"/>
      <c r="L13" s="107"/>
      <c r="M13" s="20"/>
      <c r="N13" s="20"/>
      <c r="O13" s="107"/>
      <c r="P13" s="107"/>
      <c r="Q13" s="122"/>
      <c r="R13" s="107">
        <v>2017</v>
      </c>
      <c r="S13" s="107">
        <v>2019</v>
      </c>
      <c r="T13" s="14">
        <v>2021</v>
      </c>
      <c r="U13" s="15">
        <v>2022</v>
      </c>
      <c r="V13" s="16">
        <v>2023</v>
      </c>
      <c r="W13" s="17">
        <v>2024</v>
      </c>
      <c r="X13" s="130"/>
      <c r="Y13" s="124" t="s">
        <v>32</v>
      </c>
      <c r="Z13" s="107"/>
      <c r="AA13" s="1"/>
      <c r="AB13" s="1"/>
    </row>
    <row r="14" spans="1:28" s="1" customFormat="1" ht="61.5" thickTop="1" thickBot="1" x14ac:dyDescent="0.3">
      <c r="A14" s="30"/>
      <c r="B14" s="31"/>
      <c r="C14" s="31"/>
      <c r="D14" s="31"/>
      <c r="E14" s="31"/>
      <c r="F14" s="73"/>
      <c r="G14" s="33"/>
      <c r="H14" s="31"/>
      <c r="I14" s="31"/>
      <c r="J14" s="31" t="s">
        <v>196</v>
      </c>
      <c r="K14" s="73" t="s">
        <v>197</v>
      </c>
      <c r="L14" s="87" t="s">
        <v>198</v>
      </c>
      <c r="M14" s="87" t="s">
        <v>199</v>
      </c>
      <c r="N14" s="134" t="s">
        <v>200</v>
      </c>
      <c r="O14" s="44" t="s">
        <v>201</v>
      </c>
      <c r="P14" s="76">
        <v>13169</v>
      </c>
      <c r="Q14" s="76">
        <v>3790</v>
      </c>
      <c r="R14" s="44" t="s">
        <v>202</v>
      </c>
      <c r="S14" s="44">
        <v>30</v>
      </c>
      <c r="T14" s="77">
        <v>50</v>
      </c>
      <c r="U14" s="44">
        <v>50</v>
      </c>
      <c r="V14" s="44">
        <v>50</v>
      </c>
      <c r="W14" s="44">
        <v>50</v>
      </c>
      <c r="X14" s="44">
        <v>20</v>
      </c>
      <c r="Y14" s="78" t="s">
        <v>203</v>
      </c>
      <c r="Z14" s="137" t="s">
        <v>204</v>
      </c>
    </row>
    <row r="15" spans="1:28" s="1" customFormat="1" ht="61.5" thickTop="1" thickBot="1" x14ac:dyDescent="0.3">
      <c r="A15" s="30"/>
      <c r="B15" s="31"/>
      <c r="C15" s="31"/>
      <c r="D15" s="31"/>
      <c r="E15" s="31"/>
      <c r="F15" s="73"/>
      <c r="G15" s="31"/>
      <c r="H15" s="31"/>
      <c r="I15" s="31"/>
      <c r="J15" s="31" t="s">
        <v>196</v>
      </c>
      <c r="K15" s="73" t="s">
        <v>197</v>
      </c>
      <c r="L15" s="88"/>
      <c r="M15" s="88"/>
      <c r="N15" s="135"/>
      <c r="O15" s="44" t="s">
        <v>201</v>
      </c>
      <c r="P15" s="76">
        <v>13169</v>
      </c>
      <c r="Q15" s="76">
        <v>3790</v>
      </c>
      <c r="R15" s="79" t="s">
        <v>205</v>
      </c>
      <c r="S15" s="44">
        <v>1000</v>
      </c>
      <c r="T15" s="77">
        <v>200</v>
      </c>
      <c r="U15" s="44">
        <v>200</v>
      </c>
      <c r="V15" s="44">
        <v>200</v>
      </c>
      <c r="W15" s="44">
        <v>200</v>
      </c>
      <c r="X15" s="44">
        <v>550</v>
      </c>
      <c r="Y15" s="78" t="s">
        <v>206</v>
      </c>
      <c r="Z15" s="138"/>
    </row>
    <row r="16" spans="1:28" s="1" customFormat="1" ht="61.5" thickTop="1" thickBot="1" x14ac:dyDescent="0.3">
      <c r="A16" s="31"/>
      <c r="B16" s="31"/>
      <c r="C16" s="31"/>
      <c r="D16" s="31"/>
      <c r="E16" s="31"/>
      <c r="F16" s="31"/>
      <c r="G16" s="31"/>
      <c r="H16" s="31"/>
      <c r="I16" s="31"/>
      <c r="J16" s="31" t="s">
        <v>196</v>
      </c>
      <c r="K16" s="73" t="s">
        <v>197</v>
      </c>
      <c r="L16" s="88"/>
      <c r="M16" s="88"/>
      <c r="N16" s="135"/>
      <c r="O16" s="44" t="s">
        <v>201</v>
      </c>
      <c r="P16" s="76">
        <v>13169</v>
      </c>
      <c r="Q16" s="76">
        <v>3790</v>
      </c>
      <c r="R16" s="44" t="s">
        <v>207</v>
      </c>
      <c r="S16" s="44">
        <v>200</v>
      </c>
      <c r="T16" s="77">
        <v>100</v>
      </c>
      <c r="U16" s="44">
        <v>100</v>
      </c>
      <c r="V16" s="44">
        <v>100</v>
      </c>
      <c r="W16" s="44">
        <v>100</v>
      </c>
      <c r="X16" s="44">
        <v>50</v>
      </c>
      <c r="Y16" s="78" t="s">
        <v>208</v>
      </c>
      <c r="Z16" s="138"/>
    </row>
    <row r="17" spans="1:28" s="1" customFormat="1" ht="61.5" thickTop="1" thickBot="1" x14ac:dyDescent="0.3">
      <c r="A17" s="31"/>
      <c r="B17" s="31"/>
      <c r="C17" s="31"/>
      <c r="D17" s="31"/>
      <c r="E17" s="31"/>
      <c r="F17" s="31"/>
      <c r="G17" s="31"/>
      <c r="H17" s="31"/>
      <c r="I17" s="31"/>
      <c r="J17" s="31" t="s">
        <v>196</v>
      </c>
      <c r="K17" s="73" t="s">
        <v>197</v>
      </c>
      <c r="L17" s="88"/>
      <c r="M17" s="88"/>
      <c r="N17" s="135"/>
      <c r="O17" s="44" t="s">
        <v>201</v>
      </c>
      <c r="P17" s="76">
        <v>13169</v>
      </c>
      <c r="Q17" s="76">
        <v>3790</v>
      </c>
      <c r="R17" s="44" t="s">
        <v>209</v>
      </c>
      <c r="S17" s="80">
        <v>100</v>
      </c>
      <c r="T17" s="80">
        <v>100</v>
      </c>
      <c r="U17" s="44">
        <v>100</v>
      </c>
      <c r="V17" s="44">
        <v>100</v>
      </c>
      <c r="W17" s="44">
        <v>100</v>
      </c>
      <c r="X17" s="44">
        <v>1</v>
      </c>
      <c r="Y17" s="78" t="s">
        <v>210</v>
      </c>
      <c r="Z17" s="138"/>
    </row>
    <row r="18" spans="1:28" s="1" customFormat="1" ht="85.5" thickTop="1" thickBot="1" x14ac:dyDescent="0.3">
      <c r="A18" s="31"/>
      <c r="B18" s="31"/>
      <c r="C18" s="31"/>
      <c r="D18" s="31"/>
      <c r="E18" s="31"/>
      <c r="F18" s="31"/>
      <c r="G18" s="31"/>
      <c r="H18" s="31"/>
      <c r="I18" s="31"/>
      <c r="J18" s="73" t="s">
        <v>211</v>
      </c>
      <c r="K18" s="73" t="s">
        <v>197</v>
      </c>
      <c r="L18" s="88"/>
      <c r="M18" s="88"/>
      <c r="N18" s="136"/>
      <c r="O18" s="44" t="s">
        <v>201</v>
      </c>
      <c r="P18" s="76">
        <v>13169</v>
      </c>
      <c r="Q18" s="76">
        <v>3790</v>
      </c>
      <c r="R18" s="44" t="s">
        <v>212</v>
      </c>
      <c r="S18" s="77">
        <v>50</v>
      </c>
      <c r="T18" s="77">
        <v>50</v>
      </c>
      <c r="U18" s="44">
        <v>50</v>
      </c>
      <c r="V18" s="44">
        <v>50</v>
      </c>
      <c r="W18" s="44">
        <v>50</v>
      </c>
      <c r="X18" s="44">
        <v>1</v>
      </c>
      <c r="Y18" s="78" t="s">
        <v>210</v>
      </c>
      <c r="Z18" s="138"/>
    </row>
    <row r="19" spans="1:28" ht="229.5" thickTop="1" thickBot="1" x14ac:dyDescent="0.3">
      <c r="A19" s="30" t="s">
        <v>35</v>
      </c>
      <c r="B19" s="31" t="s">
        <v>36</v>
      </c>
      <c r="C19" s="31" t="s">
        <v>37</v>
      </c>
      <c r="D19" s="31" t="s">
        <v>38</v>
      </c>
      <c r="E19" s="31" t="s">
        <v>39</v>
      </c>
      <c r="F19" s="32" t="s">
        <v>40</v>
      </c>
      <c r="G19" s="33" t="s">
        <v>41</v>
      </c>
      <c r="H19" s="31" t="s">
        <v>42</v>
      </c>
      <c r="I19" s="31" t="s">
        <v>43</v>
      </c>
      <c r="J19" s="31" t="s">
        <v>44</v>
      </c>
      <c r="K19" s="32" t="s">
        <v>45</v>
      </c>
      <c r="L19" s="32" t="s">
        <v>103</v>
      </c>
      <c r="M19" s="32" t="s">
        <v>46</v>
      </c>
      <c r="N19" s="30" t="s">
        <v>47</v>
      </c>
      <c r="O19" s="65" t="s">
        <v>167</v>
      </c>
      <c r="P19" s="71">
        <v>13132</v>
      </c>
      <c r="Q19" s="71">
        <v>2318</v>
      </c>
      <c r="R19" s="65" t="s">
        <v>168</v>
      </c>
      <c r="S19" s="35">
        <f>1615/14590</f>
        <v>0.11069225496915695</v>
      </c>
      <c r="T19" s="35">
        <v>0.11</v>
      </c>
      <c r="U19" s="65"/>
      <c r="V19" s="65"/>
      <c r="W19" s="65"/>
      <c r="X19" s="65">
        <v>5631.1</v>
      </c>
      <c r="Y19" s="65" t="s">
        <v>169</v>
      </c>
      <c r="Z19" s="72" t="s">
        <v>170</v>
      </c>
      <c r="AA19" s="1"/>
      <c r="AB19" s="1"/>
    </row>
    <row r="20" spans="1:28" ht="277.5" thickTop="1" thickBot="1" x14ac:dyDescent="0.3">
      <c r="A20" s="30" t="s">
        <v>35</v>
      </c>
      <c r="B20" s="31" t="s">
        <v>36</v>
      </c>
      <c r="C20" s="31" t="s">
        <v>37</v>
      </c>
      <c r="D20" s="31" t="s">
        <v>38</v>
      </c>
      <c r="E20" s="31" t="s">
        <v>39</v>
      </c>
      <c r="F20" s="32" t="s">
        <v>40</v>
      </c>
      <c r="G20" s="33" t="s">
        <v>41</v>
      </c>
      <c r="H20" s="31" t="s">
        <v>42</v>
      </c>
      <c r="I20" s="31" t="s">
        <v>43</v>
      </c>
      <c r="J20" s="31" t="s">
        <v>44</v>
      </c>
      <c r="K20" s="32" t="s">
        <v>45</v>
      </c>
      <c r="L20" s="32" t="s">
        <v>103</v>
      </c>
      <c r="M20" s="32" t="s">
        <v>46</v>
      </c>
      <c r="N20" s="32" t="s">
        <v>47</v>
      </c>
      <c r="O20" s="65" t="s">
        <v>167</v>
      </c>
      <c r="P20" s="71">
        <v>13132</v>
      </c>
      <c r="Q20" s="71">
        <v>2318</v>
      </c>
      <c r="R20" s="30" t="s">
        <v>171</v>
      </c>
      <c r="S20" s="35">
        <f>3313/14590</f>
        <v>0.22707333790267306</v>
      </c>
      <c r="T20" s="35">
        <v>0.14000000000000001</v>
      </c>
      <c r="U20" s="65"/>
      <c r="V20" s="65"/>
      <c r="W20" s="65"/>
      <c r="X20" s="65" t="s">
        <v>172</v>
      </c>
      <c r="Y20" s="65" t="s">
        <v>173</v>
      </c>
      <c r="Z20" s="72" t="s">
        <v>174</v>
      </c>
      <c r="AA20" s="1"/>
      <c r="AB20" s="1"/>
    </row>
    <row r="21" spans="1:28" ht="301.5" thickTop="1" thickBot="1" x14ac:dyDescent="0.3">
      <c r="A21" s="30" t="s">
        <v>35</v>
      </c>
      <c r="B21" s="30" t="s">
        <v>36</v>
      </c>
      <c r="C21" s="31" t="s">
        <v>37</v>
      </c>
      <c r="D21" s="31" t="s">
        <v>38</v>
      </c>
      <c r="E21" s="31" t="s">
        <v>39</v>
      </c>
      <c r="F21" s="32" t="s">
        <v>40</v>
      </c>
      <c r="G21" s="33" t="s">
        <v>41</v>
      </c>
      <c r="H21" s="31" t="s">
        <v>42</v>
      </c>
      <c r="I21" s="31" t="s">
        <v>43</v>
      </c>
      <c r="J21" s="31" t="s">
        <v>44</v>
      </c>
      <c r="K21" s="32" t="s">
        <v>45</v>
      </c>
      <c r="L21" s="32" t="s">
        <v>103</v>
      </c>
      <c r="M21" s="34" t="s">
        <v>46</v>
      </c>
      <c r="N21" s="36" t="s">
        <v>47</v>
      </c>
      <c r="O21" s="65" t="s">
        <v>167</v>
      </c>
      <c r="P21" s="71">
        <v>13132</v>
      </c>
      <c r="Q21" s="71">
        <v>2318</v>
      </c>
      <c r="R21" s="66" t="s">
        <v>175</v>
      </c>
      <c r="S21" s="35">
        <v>6.6209732693625775E-2</v>
      </c>
      <c r="T21" s="35">
        <v>0.04</v>
      </c>
      <c r="U21" s="65"/>
      <c r="V21" s="65"/>
      <c r="W21" s="65"/>
      <c r="X21" s="65">
        <v>938.1</v>
      </c>
      <c r="Y21" s="65" t="s">
        <v>176</v>
      </c>
      <c r="Z21" s="72" t="s">
        <v>177</v>
      </c>
      <c r="AA21" s="1"/>
      <c r="AB21" s="1"/>
    </row>
    <row r="22" spans="1:28" ht="193.5" thickTop="1" thickBot="1" x14ac:dyDescent="0.3">
      <c r="A22" s="30" t="s">
        <v>35</v>
      </c>
      <c r="B22" s="38" t="s">
        <v>36</v>
      </c>
      <c r="C22" s="31" t="s">
        <v>37</v>
      </c>
      <c r="D22" s="31" t="s">
        <v>38</v>
      </c>
      <c r="E22" s="31" t="s">
        <v>39</v>
      </c>
      <c r="F22" s="32" t="s">
        <v>40</v>
      </c>
      <c r="G22" s="33" t="s">
        <v>41</v>
      </c>
      <c r="H22" s="31" t="s">
        <v>42</v>
      </c>
      <c r="I22" s="31" t="s">
        <v>43</v>
      </c>
      <c r="J22" s="31" t="s">
        <v>44</v>
      </c>
      <c r="K22" s="32" t="s">
        <v>45</v>
      </c>
      <c r="L22" s="32" t="s">
        <v>103</v>
      </c>
      <c r="M22" s="37" t="s">
        <v>46</v>
      </c>
      <c r="N22" s="38" t="s">
        <v>47</v>
      </c>
      <c r="O22" s="65" t="s">
        <v>167</v>
      </c>
      <c r="P22" s="71">
        <v>13132</v>
      </c>
      <c r="Q22" s="71">
        <v>2318</v>
      </c>
      <c r="R22" s="65" t="s">
        <v>178</v>
      </c>
      <c r="S22" s="65" t="s">
        <v>43</v>
      </c>
      <c r="T22" s="39">
        <v>0.8</v>
      </c>
      <c r="U22" s="65"/>
      <c r="V22" s="65"/>
      <c r="W22" s="65"/>
      <c r="X22" s="65">
        <v>1</v>
      </c>
      <c r="Y22" s="65" t="s">
        <v>179</v>
      </c>
      <c r="Z22" s="65"/>
      <c r="AA22" s="1"/>
    </row>
    <row r="23" spans="1:28" ht="253.5" thickTop="1" thickBot="1" x14ac:dyDescent="0.3">
      <c r="A23" s="30" t="s">
        <v>35</v>
      </c>
      <c r="B23" s="31"/>
      <c r="C23" s="31"/>
      <c r="D23" s="31" t="s">
        <v>38</v>
      </c>
      <c r="E23" s="31" t="s">
        <v>39</v>
      </c>
      <c r="F23" s="32" t="s">
        <v>40</v>
      </c>
      <c r="G23" s="33" t="s">
        <v>41</v>
      </c>
      <c r="H23" s="31" t="s">
        <v>42</v>
      </c>
      <c r="I23" s="31" t="s">
        <v>43</v>
      </c>
      <c r="J23" s="31" t="s">
        <v>44</v>
      </c>
      <c r="K23" s="32" t="s">
        <v>45</v>
      </c>
      <c r="L23" s="32" t="s">
        <v>103</v>
      </c>
      <c r="M23" s="32" t="s">
        <v>46</v>
      </c>
      <c r="N23" s="34" t="s">
        <v>47</v>
      </c>
      <c r="O23" s="65" t="s">
        <v>167</v>
      </c>
      <c r="P23" s="71">
        <v>13132</v>
      </c>
      <c r="Q23" s="71">
        <v>2318</v>
      </c>
      <c r="R23" s="65" t="s">
        <v>180</v>
      </c>
      <c r="S23" s="65" t="s">
        <v>43</v>
      </c>
      <c r="T23" s="40">
        <v>3312411</v>
      </c>
      <c r="U23" s="65"/>
      <c r="V23" s="65"/>
      <c r="W23" s="65"/>
      <c r="X23" s="65">
        <v>0.2</v>
      </c>
      <c r="Y23" s="65" t="s">
        <v>181</v>
      </c>
      <c r="Z23" s="65" t="s">
        <v>182</v>
      </c>
      <c r="AA23" s="1"/>
    </row>
    <row r="24" spans="1:28" ht="253.5" thickTop="1" thickBot="1" x14ac:dyDescent="0.3">
      <c r="A24" s="30" t="s">
        <v>35</v>
      </c>
      <c r="B24" s="31"/>
      <c r="C24" s="31"/>
      <c r="D24" s="31" t="s">
        <v>38</v>
      </c>
      <c r="E24" s="31" t="s">
        <v>39</v>
      </c>
      <c r="F24" s="32" t="s">
        <v>40</v>
      </c>
      <c r="G24" s="33" t="s">
        <v>41</v>
      </c>
      <c r="H24" s="31" t="s">
        <v>42</v>
      </c>
      <c r="I24" s="31" t="s">
        <v>43</v>
      </c>
      <c r="J24" s="31" t="s">
        <v>44</v>
      </c>
      <c r="K24" s="32" t="s">
        <v>45</v>
      </c>
      <c r="L24" s="32" t="s">
        <v>103</v>
      </c>
      <c r="M24" s="32" t="s">
        <v>46</v>
      </c>
      <c r="N24" s="38" t="s">
        <v>47</v>
      </c>
      <c r="O24" s="65" t="s">
        <v>167</v>
      </c>
      <c r="P24" s="71">
        <v>13132</v>
      </c>
      <c r="Q24" s="71">
        <v>2318</v>
      </c>
      <c r="R24" s="65" t="s">
        <v>183</v>
      </c>
      <c r="S24" s="65" t="s">
        <v>43</v>
      </c>
      <c r="T24" s="40">
        <v>1224347</v>
      </c>
      <c r="U24" s="65"/>
      <c r="V24" s="65"/>
      <c r="W24" s="65"/>
      <c r="X24" s="65">
        <v>0.2</v>
      </c>
      <c r="Y24" s="65" t="s">
        <v>181</v>
      </c>
      <c r="Z24" s="65" t="s">
        <v>184</v>
      </c>
      <c r="AA24" s="1"/>
    </row>
    <row r="25" spans="1:28" ht="253.5" thickTop="1" thickBot="1" x14ac:dyDescent="0.3">
      <c r="A25" s="30" t="s">
        <v>35</v>
      </c>
      <c r="B25" s="31"/>
      <c r="C25" s="31"/>
      <c r="D25" s="31" t="s">
        <v>38</v>
      </c>
      <c r="E25" s="31" t="s">
        <v>39</v>
      </c>
      <c r="F25" s="32" t="s">
        <v>40</v>
      </c>
      <c r="G25" s="33" t="s">
        <v>41</v>
      </c>
      <c r="H25" s="31" t="s">
        <v>42</v>
      </c>
      <c r="I25" s="31" t="s">
        <v>43</v>
      </c>
      <c r="J25" s="31" t="s">
        <v>44</v>
      </c>
      <c r="K25" s="32" t="s">
        <v>45</v>
      </c>
      <c r="L25" s="32" t="s">
        <v>103</v>
      </c>
      <c r="M25" s="32" t="s">
        <v>46</v>
      </c>
      <c r="N25" s="38" t="s">
        <v>47</v>
      </c>
      <c r="O25" s="65" t="s">
        <v>167</v>
      </c>
      <c r="P25" s="71">
        <v>13132</v>
      </c>
      <c r="Q25" s="71">
        <v>2318</v>
      </c>
      <c r="R25" s="65" t="s">
        <v>185</v>
      </c>
      <c r="S25" s="65" t="s">
        <v>43</v>
      </c>
      <c r="T25" s="40">
        <v>1563500</v>
      </c>
      <c r="U25" s="65"/>
      <c r="V25" s="65"/>
      <c r="W25" s="65"/>
      <c r="X25" s="65">
        <v>0.2</v>
      </c>
      <c r="Y25" s="65" t="s">
        <v>181</v>
      </c>
      <c r="Z25" s="65" t="s">
        <v>186</v>
      </c>
      <c r="AA25" s="1"/>
    </row>
    <row r="26" spans="1:28" ht="373.5" thickTop="1" thickBot="1" x14ac:dyDescent="0.3">
      <c r="A26" s="30" t="s">
        <v>35</v>
      </c>
      <c r="B26" s="31" t="s">
        <v>36</v>
      </c>
      <c r="C26" s="31" t="s">
        <v>37</v>
      </c>
      <c r="D26" s="31" t="s">
        <v>38</v>
      </c>
      <c r="E26" s="31" t="s">
        <v>39</v>
      </c>
      <c r="F26" s="32" t="s">
        <v>40</v>
      </c>
      <c r="G26" s="33" t="s">
        <v>41</v>
      </c>
      <c r="H26" s="31" t="s">
        <v>42</v>
      </c>
      <c r="I26" s="31" t="s">
        <v>49</v>
      </c>
      <c r="J26" s="31" t="s">
        <v>50</v>
      </c>
      <c r="K26" s="32" t="s">
        <v>104</v>
      </c>
      <c r="L26" s="32" t="s">
        <v>105</v>
      </c>
      <c r="M26" s="32" t="s">
        <v>51</v>
      </c>
      <c r="N26" s="31" t="s">
        <v>52</v>
      </c>
      <c r="O26" s="34" t="s">
        <v>53</v>
      </c>
      <c r="P26" s="41" t="s">
        <v>48</v>
      </c>
      <c r="Q26" s="41">
        <v>2195649</v>
      </c>
      <c r="R26" s="31" t="s">
        <v>106</v>
      </c>
      <c r="S26" s="42">
        <f>(1657/4882)</f>
        <v>0.3394100778369521</v>
      </c>
      <c r="T26" s="42">
        <f>(1807/4882)</f>
        <v>0.37013519049569849</v>
      </c>
      <c r="U26" s="42">
        <f t="shared" ref="U26:W26" si="0">(1807/4882)</f>
        <v>0.37013519049569849</v>
      </c>
      <c r="V26" s="42">
        <f t="shared" si="0"/>
        <v>0.37013519049569849</v>
      </c>
      <c r="W26" s="42">
        <f t="shared" si="0"/>
        <v>0.37013519049569849</v>
      </c>
      <c r="X26" s="74">
        <f>139400000/1000000</f>
        <v>139.4</v>
      </c>
      <c r="Y26" s="69">
        <v>280</v>
      </c>
      <c r="Z26" s="43" t="s">
        <v>187</v>
      </c>
      <c r="AA26" s="1"/>
    </row>
    <row r="27" spans="1:28" ht="409.6" thickTop="1" thickBot="1" x14ac:dyDescent="0.3">
      <c r="A27" s="30" t="s">
        <v>35</v>
      </c>
      <c r="B27" s="31" t="s">
        <v>36</v>
      </c>
      <c r="C27" s="31" t="s">
        <v>37</v>
      </c>
      <c r="D27" s="31" t="s">
        <v>54</v>
      </c>
      <c r="E27" s="31" t="s">
        <v>55</v>
      </c>
      <c r="F27" s="32" t="s">
        <v>56</v>
      </c>
      <c r="G27" s="31" t="s">
        <v>43</v>
      </c>
      <c r="H27" s="31" t="s">
        <v>57</v>
      </c>
      <c r="I27" s="31" t="s">
        <v>49</v>
      </c>
      <c r="J27" s="32" t="s">
        <v>58</v>
      </c>
      <c r="K27" s="32" t="s">
        <v>104</v>
      </c>
      <c r="L27" s="32" t="s">
        <v>105</v>
      </c>
      <c r="M27" s="32" t="s">
        <v>51</v>
      </c>
      <c r="N27" s="31" t="s">
        <v>52</v>
      </c>
      <c r="O27" s="34" t="s">
        <v>53</v>
      </c>
      <c r="P27" s="41" t="s">
        <v>48</v>
      </c>
      <c r="Q27" s="41">
        <v>2195650</v>
      </c>
      <c r="R27" s="31" t="s">
        <v>107</v>
      </c>
      <c r="S27" s="42">
        <f>(6169/7673)</f>
        <v>0.80398800990486119</v>
      </c>
      <c r="T27" s="42">
        <f>((6169+1300)/7673)</f>
        <v>0.97341326730092537</v>
      </c>
      <c r="U27" s="42">
        <f t="shared" ref="U27:W27" si="1">((6169+1300)/7673)</f>
        <v>0.97341326730092537</v>
      </c>
      <c r="V27" s="42">
        <f t="shared" si="1"/>
        <v>0.97341326730092537</v>
      </c>
      <c r="W27" s="42">
        <f t="shared" si="1"/>
        <v>0.97341326730092537</v>
      </c>
      <c r="X27" s="74">
        <f>1046500000/1000000</f>
        <v>1046.5</v>
      </c>
      <c r="Y27" s="69" t="s">
        <v>188</v>
      </c>
      <c r="Z27" s="43" t="s">
        <v>189</v>
      </c>
      <c r="AA27" s="1"/>
    </row>
    <row r="28" spans="1:28" ht="409.6" thickTop="1" thickBot="1" x14ac:dyDescent="0.3">
      <c r="A28" s="30" t="s">
        <v>35</v>
      </c>
      <c r="B28" s="31" t="s">
        <v>36</v>
      </c>
      <c r="C28" s="31" t="s">
        <v>37</v>
      </c>
      <c r="D28" s="31" t="s">
        <v>59</v>
      </c>
      <c r="E28" s="31" t="s">
        <v>60</v>
      </c>
      <c r="F28" s="32" t="s">
        <v>61</v>
      </c>
      <c r="G28" s="31" t="s">
        <v>62</v>
      </c>
      <c r="H28" s="31" t="s">
        <v>63</v>
      </c>
      <c r="I28" s="31" t="s">
        <v>49</v>
      </c>
      <c r="J28" s="32" t="s">
        <v>64</v>
      </c>
      <c r="K28" s="32" t="s">
        <v>104</v>
      </c>
      <c r="L28" s="32" t="s">
        <v>105</v>
      </c>
      <c r="M28" s="32" t="s">
        <v>51</v>
      </c>
      <c r="N28" s="31" t="s">
        <v>52</v>
      </c>
      <c r="O28" s="34" t="s">
        <v>53</v>
      </c>
      <c r="P28" s="41" t="s">
        <v>48</v>
      </c>
      <c r="Q28" s="41">
        <v>2195651</v>
      </c>
      <c r="R28" s="31" t="s">
        <v>108</v>
      </c>
      <c r="S28" s="42">
        <f>(105754/681530)</f>
        <v>0.15517145246724282</v>
      </c>
      <c r="T28" s="42">
        <f>(105754/681530)</f>
        <v>0.15517145246724282</v>
      </c>
      <c r="U28" s="42">
        <f t="shared" ref="U28:W28" si="2">(105754/681530)</f>
        <v>0.15517145246724282</v>
      </c>
      <c r="V28" s="42">
        <f t="shared" si="2"/>
        <v>0.15517145246724282</v>
      </c>
      <c r="W28" s="42">
        <f t="shared" si="2"/>
        <v>0.15517145246724282</v>
      </c>
      <c r="X28" s="74">
        <f>53803000000/1000000</f>
        <v>53803</v>
      </c>
      <c r="Y28" s="69" t="s">
        <v>190</v>
      </c>
      <c r="Z28" s="43" t="s">
        <v>191</v>
      </c>
      <c r="AA28" s="1"/>
    </row>
    <row r="29" spans="1:28" ht="409.6" thickTop="1" thickBot="1" x14ac:dyDescent="0.3">
      <c r="A29" s="31"/>
      <c r="B29" s="31"/>
      <c r="C29" s="31"/>
      <c r="D29" s="31"/>
      <c r="E29" s="31"/>
      <c r="F29" s="32"/>
      <c r="G29" s="31"/>
      <c r="H29" s="31"/>
      <c r="I29" s="31"/>
      <c r="J29" s="31"/>
      <c r="K29" s="32" t="s">
        <v>104</v>
      </c>
      <c r="L29" s="32" t="s">
        <v>105</v>
      </c>
      <c r="M29" s="32" t="s">
        <v>51</v>
      </c>
      <c r="N29" s="31" t="s">
        <v>52</v>
      </c>
      <c r="O29" s="34" t="s">
        <v>53</v>
      </c>
      <c r="P29" s="41" t="s">
        <v>48</v>
      </c>
      <c r="Q29" s="41">
        <v>2195652</v>
      </c>
      <c r="R29" s="31" t="s">
        <v>109</v>
      </c>
      <c r="S29" s="75">
        <f>949/1320</f>
        <v>0.71893939393939399</v>
      </c>
      <c r="T29" s="42">
        <f>(949+50)/1320</f>
        <v>0.75681818181818183</v>
      </c>
      <c r="U29" s="42">
        <f t="shared" ref="U29:W29" si="3">(949+50)/1320</f>
        <v>0.75681818181818183</v>
      </c>
      <c r="V29" s="42">
        <f t="shared" si="3"/>
        <v>0.75681818181818183</v>
      </c>
      <c r="W29" s="42">
        <f t="shared" si="3"/>
        <v>0.75681818181818183</v>
      </c>
      <c r="X29" s="74">
        <f>(1001000000+1090000000)/1000000</f>
        <v>2091</v>
      </c>
      <c r="Y29" s="69" t="s">
        <v>192</v>
      </c>
      <c r="Z29" s="43" t="s">
        <v>193</v>
      </c>
      <c r="AA29" s="1"/>
    </row>
    <row r="30" spans="1:28" ht="409.6" thickTop="1" thickBot="1" x14ac:dyDescent="0.3">
      <c r="A30" s="31"/>
      <c r="B30" s="31"/>
      <c r="C30" s="31"/>
      <c r="D30" s="31"/>
      <c r="E30" s="31"/>
      <c r="F30" s="32"/>
      <c r="G30" s="31"/>
      <c r="H30" s="31"/>
      <c r="I30" s="31"/>
      <c r="J30" s="31"/>
      <c r="K30" s="32" t="s">
        <v>104</v>
      </c>
      <c r="L30" s="32" t="s">
        <v>105</v>
      </c>
      <c r="M30" s="32" t="s">
        <v>51</v>
      </c>
      <c r="N30" s="31" t="s">
        <v>52</v>
      </c>
      <c r="O30" s="34" t="s">
        <v>53</v>
      </c>
      <c r="P30" s="41" t="s">
        <v>48</v>
      </c>
      <c r="Q30" s="41">
        <v>2195653</v>
      </c>
      <c r="R30" s="31" t="s">
        <v>110</v>
      </c>
      <c r="S30" s="42">
        <f>(4882/11880)</f>
        <v>0.41094276094276094</v>
      </c>
      <c r="T30" s="42">
        <f>(4882/11880)</f>
        <v>0.41094276094276094</v>
      </c>
      <c r="U30" s="42">
        <f t="shared" ref="U30:W30" si="4">(4882/11880)</f>
        <v>0.41094276094276094</v>
      </c>
      <c r="V30" s="42">
        <f t="shared" si="4"/>
        <v>0.41094276094276094</v>
      </c>
      <c r="W30" s="42">
        <f t="shared" si="4"/>
        <v>0.41094276094276094</v>
      </c>
      <c r="X30" s="40">
        <f>(400*2369000)/1000000</f>
        <v>947.6</v>
      </c>
      <c r="Y30" s="69" t="s">
        <v>194</v>
      </c>
      <c r="Z30" s="43" t="s">
        <v>195</v>
      </c>
      <c r="AA30" s="1"/>
    </row>
    <row r="31" spans="1:28" ht="409.6" thickTop="1" thickBot="1" x14ac:dyDescent="0.3">
      <c r="A31" s="32" t="s">
        <v>65</v>
      </c>
      <c r="B31" s="32" t="s">
        <v>36</v>
      </c>
      <c r="C31" s="32" t="s">
        <v>37</v>
      </c>
      <c r="D31" s="31" t="s">
        <v>54</v>
      </c>
      <c r="E31" s="31" t="s">
        <v>55</v>
      </c>
      <c r="F31" s="32" t="s">
        <v>56</v>
      </c>
      <c r="G31" s="32" t="s">
        <v>43</v>
      </c>
      <c r="H31" s="32" t="s">
        <v>66</v>
      </c>
      <c r="I31" s="32" t="s">
        <v>49</v>
      </c>
      <c r="J31" s="32" t="s">
        <v>67</v>
      </c>
      <c r="K31" s="32" t="s">
        <v>68</v>
      </c>
      <c r="L31" s="32" t="s">
        <v>111</v>
      </c>
      <c r="M31" s="44" t="s">
        <v>69</v>
      </c>
      <c r="N31" s="32" t="s">
        <v>70</v>
      </c>
      <c r="O31" s="32" t="s">
        <v>53</v>
      </c>
      <c r="P31" s="41" t="s">
        <v>48</v>
      </c>
      <c r="Q31" s="41">
        <v>2195649</v>
      </c>
      <c r="R31" s="61" t="s">
        <v>112</v>
      </c>
      <c r="S31" s="44" t="s">
        <v>43</v>
      </c>
      <c r="T31" s="61">
        <v>20</v>
      </c>
      <c r="U31" s="61">
        <v>22</v>
      </c>
      <c r="V31" s="61">
        <v>24</v>
      </c>
      <c r="W31" s="61">
        <v>26</v>
      </c>
      <c r="X31" s="62">
        <v>204</v>
      </c>
      <c r="Y31" s="61" t="s">
        <v>141</v>
      </c>
      <c r="Z31" s="60" t="s">
        <v>142</v>
      </c>
      <c r="AA31" s="1"/>
    </row>
    <row r="32" spans="1:28" ht="301.5" thickTop="1" thickBot="1" x14ac:dyDescent="0.3">
      <c r="A32" s="32" t="s">
        <v>65</v>
      </c>
      <c r="B32" s="32" t="s">
        <v>36</v>
      </c>
      <c r="C32" s="32" t="s">
        <v>37</v>
      </c>
      <c r="D32" s="31" t="s">
        <v>54</v>
      </c>
      <c r="E32" s="31" t="s">
        <v>55</v>
      </c>
      <c r="F32" s="32" t="s">
        <v>56</v>
      </c>
      <c r="G32" s="32" t="s">
        <v>43</v>
      </c>
      <c r="H32" s="32" t="s">
        <v>66</v>
      </c>
      <c r="I32" s="32" t="s">
        <v>49</v>
      </c>
      <c r="J32" s="32" t="s">
        <v>67</v>
      </c>
      <c r="K32" s="32" t="s">
        <v>68</v>
      </c>
      <c r="L32" s="32" t="s">
        <v>111</v>
      </c>
      <c r="M32" s="44" t="s">
        <v>69</v>
      </c>
      <c r="N32" s="32" t="s">
        <v>70</v>
      </c>
      <c r="O32" s="32" t="s">
        <v>53</v>
      </c>
      <c r="P32" s="41" t="s">
        <v>48</v>
      </c>
      <c r="Q32" s="45">
        <v>2195649</v>
      </c>
      <c r="R32" s="61" t="s">
        <v>113</v>
      </c>
      <c r="S32" s="61" t="s">
        <v>43</v>
      </c>
      <c r="T32" s="64">
        <v>0.2</v>
      </c>
      <c r="U32" s="64">
        <v>0.2</v>
      </c>
      <c r="V32" s="64">
        <v>0.2</v>
      </c>
      <c r="W32" s="64">
        <v>0.2</v>
      </c>
      <c r="X32" s="63">
        <v>1058</v>
      </c>
      <c r="Y32" s="61" t="s">
        <v>143</v>
      </c>
      <c r="Z32" s="60" t="s">
        <v>144</v>
      </c>
      <c r="AA32" s="1"/>
    </row>
    <row r="33" spans="1:27" ht="409.6" thickTop="1" thickBot="1" x14ac:dyDescent="0.3">
      <c r="A33" s="32" t="s">
        <v>65</v>
      </c>
      <c r="B33" s="32" t="s">
        <v>36</v>
      </c>
      <c r="C33" s="32" t="s">
        <v>37</v>
      </c>
      <c r="D33" s="31" t="s">
        <v>54</v>
      </c>
      <c r="E33" s="31" t="s">
        <v>55</v>
      </c>
      <c r="F33" s="32" t="s">
        <v>56</v>
      </c>
      <c r="G33" s="32" t="s">
        <v>43</v>
      </c>
      <c r="H33" s="32" t="s">
        <v>66</v>
      </c>
      <c r="I33" s="32" t="s">
        <v>49</v>
      </c>
      <c r="J33" s="32" t="s">
        <v>67</v>
      </c>
      <c r="K33" s="32" t="s">
        <v>68</v>
      </c>
      <c r="L33" s="32" t="s">
        <v>111</v>
      </c>
      <c r="M33" s="44" t="s">
        <v>69</v>
      </c>
      <c r="N33" s="32" t="s">
        <v>70</v>
      </c>
      <c r="O33" s="32" t="s">
        <v>53</v>
      </c>
      <c r="P33" s="41" t="s">
        <v>48</v>
      </c>
      <c r="Q33" s="45">
        <v>2195649</v>
      </c>
      <c r="R33" s="61" t="s">
        <v>114</v>
      </c>
      <c r="S33" s="45" t="s">
        <v>145</v>
      </c>
      <c r="T33" s="44" t="s">
        <v>146</v>
      </c>
      <c r="U33" s="44" t="s">
        <v>147</v>
      </c>
      <c r="V33" s="44" t="s">
        <v>148</v>
      </c>
      <c r="W33" s="44" t="s">
        <v>149</v>
      </c>
      <c r="X33" s="62">
        <v>100</v>
      </c>
      <c r="Y33" s="61" t="s">
        <v>150</v>
      </c>
      <c r="Z33" s="60" t="s">
        <v>151</v>
      </c>
      <c r="AA33" s="1"/>
    </row>
    <row r="34" spans="1:27" ht="409.6" thickTop="1" thickBot="1" x14ac:dyDescent="0.3">
      <c r="A34" s="32" t="s">
        <v>65</v>
      </c>
      <c r="B34" s="32" t="s">
        <v>36</v>
      </c>
      <c r="C34" s="32" t="s">
        <v>37</v>
      </c>
      <c r="D34" s="31" t="s">
        <v>54</v>
      </c>
      <c r="E34" s="31" t="s">
        <v>55</v>
      </c>
      <c r="F34" s="32" t="s">
        <v>56</v>
      </c>
      <c r="G34" s="32" t="s">
        <v>43</v>
      </c>
      <c r="H34" s="32" t="s">
        <v>66</v>
      </c>
      <c r="I34" s="32" t="s">
        <v>49</v>
      </c>
      <c r="J34" s="32" t="s">
        <v>67</v>
      </c>
      <c r="K34" s="32" t="s">
        <v>68</v>
      </c>
      <c r="L34" s="32" t="s">
        <v>111</v>
      </c>
      <c r="M34" s="44" t="s">
        <v>69</v>
      </c>
      <c r="N34" s="32" t="s">
        <v>70</v>
      </c>
      <c r="O34" s="32" t="s">
        <v>53</v>
      </c>
      <c r="P34" s="41" t="s">
        <v>48</v>
      </c>
      <c r="Q34" s="45">
        <v>2195649</v>
      </c>
      <c r="R34" s="61" t="s">
        <v>115</v>
      </c>
      <c r="S34" s="61" t="s">
        <v>43</v>
      </c>
      <c r="T34" s="46">
        <v>1</v>
      </c>
      <c r="U34" s="64">
        <v>1</v>
      </c>
      <c r="V34" s="64">
        <v>1</v>
      </c>
      <c r="W34" s="64">
        <v>1</v>
      </c>
      <c r="X34" s="62">
        <v>170</v>
      </c>
      <c r="Y34" s="35" t="s">
        <v>152</v>
      </c>
      <c r="Z34" s="60" t="s">
        <v>153</v>
      </c>
      <c r="AA34" s="1"/>
    </row>
    <row r="35" spans="1:27" ht="15.75" thickTop="1" x14ac:dyDescent="0.25">
      <c r="A35" s="87" t="s">
        <v>35</v>
      </c>
      <c r="B35" s="87" t="s">
        <v>36</v>
      </c>
      <c r="C35" s="87" t="s">
        <v>37</v>
      </c>
      <c r="D35" s="87" t="s">
        <v>54</v>
      </c>
      <c r="E35" s="87" t="s">
        <v>55</v>
      </c>
      <c r="F35" s="87" t="s">
        <v>56</v>
      </c>
      <c r="G35" s="87" t="s">
        <v>43</v>
      </c>
      <c r="H35" s="87" t="s">
        <v>71</v>
      </c>
      <c r="I35" s="87" t="s">
        <v>49</v>
      </c>
      <c r="J35" s="87" t="s">
        <v>67</v>
      </c>
      <c r="K35" s="100" t="s">
        <v>72</v>
      </c>
      <c r="L35" s="90" t="s">
        <v>116</v>
      </c>
      <c r="M35" s="90" t="s">
        <v>51</v>
      </c>
      <c r="N35" s="93" t="s">
        <v>73</v>
      </c>
      <c r="O35" s="90" t="s">
        <v>74</v>
      </c>
      <c r="P35" s="90">
        <v>2331983</v>
      </c>
      <c r="Q35" s="90">
        <v>1661902</v>
      </c>
      <c r="R35" s="87" t="s">
        <v>118</v>
      </c>
      <c r="S35" s="96">
        <v>0.9</v>
      </c>
      <c r="T35" s="96">
        <v>0.5</v>
      </c>
      <c r="U35" s="96">
        <v>0.5</v>
      </c>
      <c r="V35" s="96">
        <v>0.5</v>
      </c>
      <c r="W35" s="96">
        <v>0.5</v>
      </c>
      <c r="X35" s="90">
        <v>2596</v>
      </c>
      <c r="Y35" s="87" t="s">
        <v>154</v>
      </c>
      <c r="Z35" s="87" t="s">
        <v>155</v>
      </c>
      <c r="AA35" s="1"/>
    </row>
    <row r="36" spans="1:27" ht="79.5" customHeight="1" thickBot="1" x14ac:dyDescent="0.3">
      <c r="A36" s="88"/>
      <c r="B36" s="88"/>
      <c r="C36" s="88"/>
      <c r="D36" s="88"/>
      <c r="E36" s="88"/>
      <c r="F36" s="88"/>
      <c r="G36" s="88"/>
      <c r="H36" s="88"/>
      <c r="I36" s="88"/>
      <c r="J36" s="88"/>
      <c r="K36" s="91"/>
      <c r="L36" s="98"/>
      <c r="M36" s="98"/>
      <c r="N36" s="101"/>
      <c r="O36" s="98"/>
      <c r="P36" s="98"/>
      <c r="Q36" s="98"/>
      <c r="R36" s="89"/>
      <c r="S36" s="97"/>
      <c r="T36" s="97"/>
      <c r="U36" s="97"/>
      <c r="V36" s="97"/>
      <c r="W36" s="97"/>
      <c r="X36" s="89"/>
      <c r="Y36" s="89"/>
      <c r="Z36" s="89"/>
      <c r="AA36" s="1"/>
    </row>
    <row r="37" spans="1:27" ht="162.75" customHeight="1" thickTop="1" thickBot="1" x14ac:dyDescent="0.3">
      <c r="A37" s="98"/>
      <c r="B37" s="98"/>
      <c r="C37" s="98"/>
      <c r="D37" s="98"/>
      <c r="E37" s="88"/>
      <c r="F37" s="88"/>
      <c r="G37" s="88"/>
      <c r="H37" s="88"/>
      <c r="I37" s="88"/>
      <c r="J37" s="88"/>
      <c r="K37" s="91"/>
      <c r="L37" s="99"/>
      <c r="M37" s="99"/>
      <c r="N37" s="102"/>
      <c r="O37" s="99"/>
      <c r="P37" s="99"/>
      <c r="Q37" s="99"/>
      <c r="R37" s="32" t="s">
        <v>119</v>
      </c>
      <c r="S37" s="68">
        <v>0.65</v>
      </c>
      <c r="T37" s="68">
        <v>0.5</v>
      </c>
      <c r="U37" s="68">
        <v>0.5</v>
      </c>
      <c r="V37" s="68">
        <v>0.5</v>
      </c>
      <c r="W37" s="68">
        <v>0.5</v>
      </c>
      <c r="X37" s="67">
        <f>3694+50</f>
        <v>3744</v>
      </c>
      <c r="Y37" s="65" t="s">
        <v>156</v>
      </c>
      <c r="Z37" s="65" t="s">
        <v>157</v>
      </c>
    </row>
    <row r="38" spans="1:27" ht="94.5" customHeight="1" thickTop="1" thickBot="1" x14ac:dyDescent="0.3">
      <c r="A38" s="98"/>
      <c r="B38" s="98"/>
      <c r="C38" s="98"/>
      <c r="D38" s="98"/>
      <c r="E38" s="88"/>
      <c r="F38" s="88"/>
      <c r="G38" s="88"/>
      <c r="H38" s="88"/>
      <c r="I38" s="88"/>
      <c r="J38" s="88"/>
      <c r="K38" s="91" t="s">
        <v>72</v>
      </c>
      <c r="L38" s="87" t="s">
        <v>117</v>
      </c>
      <c r="M38" s="87" t="s">
        <v>75</v>
      </c>
      <c r="N38" s="93" t="s">
        <v>76</v>
      </c>
      <c r="O38" s="87" t="s">
        <v>77</v>
      </c>
      <c r="P38" s="84">
        <v>2106063</v>
      </c>
      <c r="Q38" s="84">
        <v>2195649</v>
      </c>
      <c r="R38" s="32" t="s">
        <v>120</v>
      </c>
      <c r="S38" s="65">
        <v>4.9000000000000004</v>
      </c>
      <c r="T38" s="65">
        <v>4.5</v>
      </c>
      <c r="U38" s="65">
        <v>4.5</v>
      </c>
      <c r="V38" s="65">
        <v>4.5</v>
      </c>
      <c r="W38" s="65">
        <v>4.5</v>
      </c>
      <c r="X38" s="67">
        <v>862.1</v>
      </c>
      <c r="Y38" s="65" t="s">
        <v>158</v>
      </c>
      <c r="Z38" s="65" t="s">
        <v>159</v>
      </c>
    </row>
    <row r="39" spans="1:27" ht="91.5" customHeight="1" thickTop="1" thickBot="1" x14ac:dyDescent="0.3">
      <c r="A39" s="98"/>
      <c r="B39" s="98"/>
      <c r="C39" s="98"/>
      <c r="D39" s="98"/>
      <c r="E39" s="88"/>
      <c r="F39" s="88"/>
      <c r="G39" s="88"/>
      <c r="H39" s="88"/>
      <c r="I39" s="88"/>
      <c r="J39" s="88"/>
      <c r="K39" s="91"/>
      <c r="L39" s="88"/>
      <c r="M39" s="88"/>
      <c r="N39" s="94"/>
      <c r="O39" s="88"/>
      <c r="P39" s="85"/>
      <c r="Q39" s="85"/>
      <c r="R39" s="32" t="s">
        <v>121</v>
      </c>
      <c r="S39" s="65">
        <v>1.86</v>
      </c>
      <c r="T39" s="65">
        <v>1.86</v>
      </c>
      <c r="U39" s="65">
        <v>1.86</v>
      </c>
      <c r="V39" s="65">
        <v>1.86</v>
      </c>
      <c r="W39" s="65">
        <v>1.86</v>
      </c>
      <c r="X39" s="67">
        <v>862.1</v>
      </c>
      <c r="Y39" s="65" t="s">
        <v>158</v>
      </c>
      <c r="Z39" s="65" t="s">
        <v>160</v>
      </c>
    </row>
    <row r="40" spans="1:27" ht="123" customHeight="1" thickTop="1" thickBot="1" x14ac:dyDescent="0.3">
      <c r="A40" s="98"/>
      <c r="B40" s="98"/>
      <c r="C40" s="98"/>
      <c r="D40" s="98"/>
      <c r="E40" s="88"/>
      <c r="F40" s="88"/>
      <c r="G40" s="88"/>
      <c r="H40" s="88"/>
      <c r="I40" s="88"/>
      <c r="J40" s="88"/>
      <c r="K40" s="91"/>
      <c r="L40" s="88"/>
      <c r="M40" s="88"/>
      <c r="N40" s="94"/>
      <c r="O40" s="88"/>
      <c r="P40" s="85"/>
      <c r="Q40" s="85"/>
      <c r="R40" s="32" t="s">
        <v>122</v>
      </c>
      <c r="S40" s="68">
        <v>0.53</v>
      </c>
      <c r="T40" s="68">
        <v>0.65</v>
      </c>
      <c r="U40" s="68">
        <v>0.65</v>
      </c>
      <c r="V40" s="68">
        <v>0.65</v>
      </c>
      <c r="W40" s="68">
        <v>0.65</v>
      </c>
      <c r="X40" s="67">
        <v>3030</v>
      </c>
      <c r="Y40" s="65" t="s">
        <v>161</v>
      </c>
      <c r="Z40" s="65" t="s">
        <v>162</v>
      </c>
    </row>
    <row r="41" spans="1:27" ht="93.75" customHeight="1" thickTop="1" thickBot="1" x14ac:dyDescent="0.3">
      <c r="A41" s="99"/>
      <c r="B41" s="99"/>
      <c r="C41" s="99"/>
      <c r="D41" s="99"/>
      <c r="E41" s="88"/>
      <c r="F41" s="88"/>
      <c r="G41" s="88"/>
      <c r="H41" s="88"/>
      <c r="I41" s="88"/>
      <c r="J41" s="88"/>
      <c r="K41" s="91"/>
      <c r="L41" s="88"/>
      <c r="M41" s="88"/>
      <c r="N41" s="94"/>
      <c r="O41" s="88"/>
      <c r="P41" s="85"/>
      <c r="Q41" s="85"/>
      <c r="R41" s="32" t="s">
        <v>123</v>
      </c>
      <c r="S41" s="53">
        <v>227000</v>
      </c>
      <c r="T41" s="54">
        <v>1120000</v>
      </c>
      <c r="U41" s="54">
        <v>1120000</v>
      </c>
      <c r="V41" s="54">
        <v>1120000</v>
      </c>
      <c r="W41" s="54">
        <v>1120000</v>
      </c>
      <c r="X41" s="67">
        <v>227.4</v>
      </c>
      <c r="Y41" s="65" t="s">
        <v>163</v>
      </c>
      <c r="Z41" s="65" t="s">
        <v>164</v>
      </c>
    </row>
    <row r="42" spans="1:27" ht="95.25" customHeight="1" thickTop="1" thickBot="1" x14ac:dyDescent="0.3">
      <c r="A42" s="31"/>
      <c r="B42" s="31"/>
      <c r="C42" s="31"/>
      <c r="D42" s="30"/>
      <c r="E42" s="89"/>
      <c r="F42" s="89"/>
      <c r="G42" s="89"/>
      <c r="H42" s="89"/>
      <c r="I42" s="89"/>
      <c r="J42" s="89"/>
      <c r="K42" s="92"/>
      <c r="L42" s="89"/>
      <c r="M42" s="89"/>
      <c r="N42" s="95"/>
      <c r="O42" s="89"/>
      <c r="P42" s="86"/>
      <c r="Q42" s="86"/>
      <c r="R42" s="32" t="s">
        <v>124</v>
      </c>
      <c r="S42" s="70">
        <v>0.6</v>
      </c>
      <c r="T42" s="68">
        <v>0.75</v>
      </c>
      <c r="U42" s="68">
        <v>0.75</v>
      </c>
      <c r="V42" s="68">
        <v>0.75</v>
      </c>
      <c r="W42" s="68">
        <v>0.75</v>
      </c>
      <c r="X42" s="67">
        <v>868</v>
      </c>
      <c r="Y42" s="65" t="s">
        <v>165</v>
      </c>
      <c r="Z42" s="65" t="s">
        <v>166</v>
      </c>
    </row>
    <row r="43" spans="1:27" ht="126.75" customHeight="1" thickTop="1" thickBot="1" x14ac:dyDescent="0.3">
      <c r="A43" s="87" t="s">
        <v>35</v>
      </c>
      <c r="B43" s="87" t="s">
        <v>36</v>
      </c>
      <c r="C43" s="87" t="s">
        <v>37</v>
      </c>
      <c r="D43" s="38" t="s">
        <v>54</v>
      </c>
      <c r="E43" s="38" t="s">
        <v>55</v>
      </c>
      <c r="F43" s="38" t="s">
        <v>56</v>
      </c>
      <c r="G43" s="38" t="s">
        <v>43</v>
      </c>
      <c r="H43" s="38" t="s">
        <v>66</v>
      </c>
      <c r="I43" s="87" t="s">
        <v>49</v>
      </c>
      <c r="J43" s="87" t="s">
        <v>78</v>
      </c>
      <c r="K43" s="87" t="s">
        <v>79</v>
      </c>
      <c r="L43" s="87" t="s">
        <v>125</v>
      </c>
      <c r="M43" s="87" t="s">
        <v>130</v>
      </c>
      <c r="N43" s="90" t="s">
        <v>135</v>
      </c>
      <c r="O43" s="87" t="s">
        <v>81</v>
      </c>
      <c r="P43" s="84">
        <v>453539</v>
      </c>
      <c r="Q43" s="84">
        <v>452285</v>
      </c>
      <c r="R43" s="39" t="s">
        <v>126</v>
      </c>
      <c r="S43" s="39">
        <f>3800/573000</f>
        <v>6.6317626527050613E-3</v>
      </c>
      <c r="T43" s="39">
        <v>6.7999999999999996E-3</v>
      </c>
      <c r="U43" s="39">
        <v>6.7999999999999996E-3</v>
      </c>
      <c r="V43" s="39">
        <v>6.7999999999999996E-3</v>
      </c>
      <c r="W43" s="39">
        <v>6.7999999999999996E-3</v>
      </c>
      <c r="X43" s="55">
        <v>3200</v>
      </c>
      <c r="Y43" s="35" t="s">
        <v>136</v>
      </c>
      <c r="Z43" s="81" t="s">
        <v>137</v>
      </c>
    </row>
    <row r="44" spans="1:27" ht="105.75" customHeight="1" thickTop="1" thickBot="1" x14ac:dyDescent="0.3">
      <c r="A44" s="88"/>
      <c r="B44" s="88"/>
      <c r="C44" s="88"/>
      <c r="D44" s="38"/>
      <c r="E44" s="38"/>
      <c r="F44" s="38"/>
      <c r="G44" s="38"/>
      <c r="H44" s="38"/>
      <c r="I44" s="88"/>
      <c r="J44" s="88"/>
      <c r="K44" s="88"/>
      <c r="L44" s="88"/>
      <c r="M44" s="88"/>
      <c r="N44" s="88"/>
      <c r="O44" s="88"/>
      <c r="P44" s="85"/>
      <c r="Q44" s="85"/>
      <c r="R44" s="55" t="s">
        <v>127</v>
      </c>
      <c r="S44" s="55">
        <v>22</v>
      </c>
      <c r="T44" s="57">
        <v>25</v>
      </c>
      <c r="U44" s="47">
        <v>1250</v>
      </c>
      <c r="V44" s="47">
        <v>1250</v>
      </c>
      <c r="W44" s="47">
        <v>1250</v>
      </c>
      <c r="X44" s="55">
        <v>3200</v>
      </c>
      <c r="Y44" s="35" t="s">
        <v>136</v>
      </c>
      <c r="Z44" s="82"/>
    </row>
    <row r="45" spans="1:27" ht="77.25" customHeight="1" thickTop="1" thickBot="1" x14ac:dyDescent="0.3">
      <c r="A45" s="89"/>
      <c r="B45" s="89"/>
      <c r="C45" s="89"/>
      <c r="D45" s="38"/>
      <c r="E45" s="38"/>
      <c r="F45" s="38"/>
      <c r="G45" s="38"/>
      <c r="H45" s="38"/>
      <c r="I45" s="89"/>
      <c r="J45" s="89"/>
      <c r="K45" s="89"/>
      <c r="L45" s="89"/>
      <c r="M45" s="89"/>
      <c r="N45" s="89"/>
      <c r="O45" s="89"/>
      <c r="P45" s="85"/>
      <c r="Q45" s="85"/>
      <c r="R45" s="47" t="s">
        <v>128</v>
      </c>
      <c r="S45" s="47" t="s">
        <v>43</v>
      </c>
      <c r="T45" s="49">
        <v>0.85</v>
      </c>
      <c r="U45" s="49">
        <v>0.85</v>
      </c>
      <c r="V45" s="49">
        <v>0.85</v>
      </c>
      <c r="W45" s="49">
        <v>0.85</v>
      </c>
      <c r="X45" s="55">
        <v>3200</v>
      </c>
      <c r="Y45" s="35" t="s">
        <v>136</v>
      </c>
      <c r="Z45" s="82"/>
    </row>
    <row r="46" spans="1:27" ht="409.6" thickTop="1" thickBot="1" x14ac:dyDescent="0.3">
      <c r="A46" s="30" t="s">
        <v>82</v>
      </c>
      <c r="B46" s="31" t="s">
        <v>83</v>
      </c>
      <c r="C46" s="34" t="s">
        <v>84</v>
      </c>
      <c r="D46" s="34" t="s">
        <v>85</v>
      </c>
      <c r="E46" s="34" t="s">
        <v>86</v>
      </c>
      <c r="F46" s="30" t="s">
        <v>87</v>
      </c>
      <c r="G46" s="34" t="s">
        <v>88</v>
      </c>
      <c r="H46" s="58" t="s">
        <v>89</v>
      </c>
      <c r="I46" s="34" t="s">
        <v>49</v>
      </c>
      <c r="J46" s="34" t="s">
        <v>90</v>
      </c>
      <c r="K46" s="30" t="s">
        <v>79</v>
      </c>
      <c r="L46" s="30" t="s">
        <v>125</v>
      </c>
      <c r="M46" s="30" t="s">
        <v>130</v>
      </c>
      <c r="N46" s="59" t="s">
        <v>80</v>
      </c>
      <c r="O46" s="30" t="s">
        <v>81</v>
      </c>
      <c r="P46" s="52">
        <v>453539</v>
      </c>
      <c r="Q46" s="52">
        <v>452285</v>
      </c>
      <c r="R46" s="47" t="s">
        <v>129</v>
      </c>
      <c r="S46" s="49">
        <v>0.17</v>
      </c>
      <c r="T46" s="56">
        <v>0.16700000000000001</v>
      </c>
      <c r="U46" s="49">
        <v>0.16700000000000001</v>
      </c>
      <c r="V46" s="49">
        <v>0.17</v>
      </c>
      <c r="W46" s="49">
        <v>0.17</v>
      </c>
      <c r="X46" s="55">
        <v>3200</v>
      </c>
      <c r="Y46" s="35" t="s">
        <v>136</v>
      </c>
      <c r="Z46" s="83"/>
    </row>
    <row r="47" spans="1:27" ht="409.6" thickTop="1" thickBot="1" x14ac:dyDescent="0.3">
      <c r="A47" s="51" t="s">
        <v>35</v>
      </c>
      <c r="B47" s="31" t="s">
        <v>36</v>
      </c>
      <c r="C47" s="38" t="s">
        <v>37</v>
      </c>
      <c r="D47" s="38" t="s">
        <v>91</v>
      </c>
      <c r="E47" s="38" t="s">
        <v>92</v>
      </c>
      <c r="F47" s="38" t="s">
        <v>93</v>
      </c>
      <c r="G47" s="38" t="s">
        <v>43</v>
      </c>
      <c r="H47" s="38" t="s">
        <v>94</v>
      </c>
      <c r="I47" s="38" t="s">
        <v>49</v>
      </c>
      <c r="J47" s="38" t="s">
        <v>67</v>
      </c>
      <c r="K47" s="38" t="s">
        <v>95</v>
      </c>
      <c r="L47" s="38" t="s">
        <v>131</v>
      </c>
      <c r="M47" s="50" t="s">
        <v>96</v>
      </c>
      <c r="N47" s="30" t="s">
        <v>97</v>
      </c>
      <c r="O47" s="38" t="s">
        <v>53</v>
      </c>
      <c r="P47" s="48" t="s">
        <v>48</v>
      </c>
      <c r="Q47" s="48">
        <v>2195649</v>
      </c>
      <c r="R47" s="47" t="s">
        <v>132</v>
      </c>
      <c r="S47" s="49">
        <v>2</v>
      </c>
      <c r="T47" s="49">
        <v>1</v>
      </c>
      <c r="U47" s="49">
        <v>1</v>
      </c>
      <c r="V47" s="49">
        <v>1</v>
      </c>
      <c r="W47" s="49">
        <v>1</v>
      </c>
      <c r="X47" s="47" t="s">
        <v>138</v>
      </c>
      <c r="Y47" s="47" t="s">
        <v>139</v>
      </c>
      <c r="Z47" s="60" t="s">
        <v>140</v>
      </c>
    </row>
    <row r="48" spans="1:27" ht="409.6" thickTop="1" thickBot="1" x14ac:dyDescent="0.3">
      <c r="A48" s="31" t="s">
        <v>35</v>
      </c>
      <c r="B48" s="31" t="s">
        <v>36</v>
      </c>
      <c r="C48" s="31" t="s">
        <v>37</v>
      </c>
      <c r="D48" s="31" t="s">
        <v>91</v>
      </c>
      <c r="E48" s="31" t="s">
        <v>92</v>
      </c>
      <c r="F48" s="31" t="s">
        <v>98</v>
      </c>
      <c r="G48" s="31" t="s">
        <v>43</v>
      </c>
      <c r="H48" s="31" t="s">
        <v>99</v>
      </c>
      <c r="I48" s="31" t="s">
        <v>49</v>
      </c>
      <c r="J48" s="32" t="s">
        <v>67</v>
      </c>
      <c r="K48" s="47" t="s">
        <v>95</v>
      </c>
      <c r="L48" s="38" t="s">
        <v>131</v>
      </c>
      <c r="M48" s="47" t="s">
        <v>96</v>
      </c>
      <c r="N48" s="30" t="s">
        <v>97</v>
      </c>
      <c r="O48" s="47" t="s">
        <v>53</v>
      </c>
      <c r="P48" s="48" t="s">
        <v>48</v>
      </c>
      <c r="Q48" s="48">
        <v>2195649</v>
      </c>
      <c r="R48" s="47" t="s">
        <v>133</v>
      </c>
      <c r="S48" s="49">
        <v>5.0000000000000001E-3</v>
      </c>
      <c r="T48" s="49">
        <v>5.0000000000000001E-3</v>
      </c>
      <c r="U48" s="39">
        <v>5.0000000000000001E-3</v>
      </c>
      <c r="V48" s="39">
        <v>5.0000000000000001E-3</v>
      </c>
      <c r="W48" s="39">
        <v>5.0000000000000001E-3</v>
      </c>
      <c r="X48" s="47"/>
      <c r="Y48" s="47"/>
      <c r="Z48" s="60" t="s">
        <v>140</v>
      </c>
    </row>
    <row r="49" spans="1:26" ht="409.6" thickTop="1" x14ac:dyDescent="0.25">
      <c r="A49" s="31"/>
      <c r="B49" s="31"/>
      <c r="C49" s="31"/>
      <c r="D49" s="31" t="s">
        <v>91</v>
      </c>
      <c r="E49" s="31" t="s">
        <v>92</v>
      </c>
      <c r="F49" s="31" t="s">
        <v>98</v>
      </c>
      <c r="G49" s="31" t="s">
        <v>43</v>
      </c>
      <c r="H49" s="31" t="s">
        <v>99</v>
      </c>
      <c r="I49" s="31" t="s">
        <v>49</v>
      </c>
      <c r="J49" s="32" t="s">
        <v>67</v>
      </c>
      <c r="K49" s="47" t="s">
        <v>95</v>
      </c>
      <c r="L49" s="38" t="s">
        <v>131</v>
      </c>
      <c r="M49" s="47" t="s">
        <v>96</v>
      </c>
      <c r="N49" s="38" t="s">
        <v>97</v>
      </c>
      <c r="O49" s="47" t="s">
        <v>53</v>
      </c>
      <c r="P49" s="48" t="s">
        <v>48</v>
      </c>
      <c r="Q49" s="48">
        <v>2195649</v>
      </c>
      <c r="R49" s="47" t="s">
        <v>134</v>
      </c>
      <c r="S49" s="49">
        <v>0.01</v>
      </c>
      <c r="T49" s="39">
        <v>7.0000000000000001E-3</v>
      </c>
      <c r="U49" s="39">
        <v>7.0000000000000001E-3</v>
      </c>
      <c r="V49" s="39">
        <v>7.0000000000000001E-3</v>
      </c>
      <c r="W49" s="39">
        <v>7.0000000000000001E-3</v>
      </c>
      <c r="X49" s="47"/>
      <c r="Y49" s="47"/>
      <c r="Z49" s="60" t="s">
        <v>140</v>
      </c>
    </row>
  </sheetData>
  <mergeCells count="80">
    <mergeCell ref="L14:L18"/>
    <mergeCell ref="M14:M18"/>
    <mergeCell ref="N14:N18"/>
    <mergeCell ref="Z14:Z18"/>
    <mergeCell ref="Z35:Z36"/>
    <mergeCell ref="V35:V36"/>
    <mergeCell ref="W35:W36"/>
    <mergeCell ref="X35:X36"/>
    <mergeCell ref="Y35:Y36"/>
    <mergeCell ref="R9:R13"/>
    <mergeCell ref="Y11:Y13"/>
    <mergeCell ref="T9:W11"/>
    <mergeCell ref="X9:Y10"/>
    <mergeCell ref="Z9:Z13"/>
    <mergeCell ref="X11:X13"/>
    <mergeCell ref="U12:W12"/>
    <mergeCell ref="G9:G13"/>
    <mergeCell ref="M9:N9"/>
    <mergeCell ref="O9:Q9"/>
    <mergeCell ref="O10:O13"/>
    <mergeCell ref="P10:Q10"/>
    <mergeCell ref="P11:P13"/>
    <mergeCell ref="Q11:Q13"/>
    <mergeCell ref="A2:Z2"/>
    <mergeCell ref="A1:AA1"/>
    <mergeCell ref="D9:D13"/>
    <mergeCell ref="K9:K13"/>
    <mergeCell ref="H9:H13"/>
    <mergeCell ref="S9:S13"/>
    <mergeCell ref="L9:L13"/>
    <mergeCell ref="I9:I13"/>
    <mergeCell ref="C9:C13"/>
    <mergeCell ref="K8:Z8"/>
    <mergeCell ref="B9:B13"/>
    <mergeCell ref="J9:J13"/>
    <mergeCell ref="A8:J8"/>
    <mergeCell ref="A9:A13"/>
    <mergeCell ref="F9:F13"/>
    <mergeCell ref="E9:E13"/>
    <mergeCell ref="A35:A41"/>
    <mergeCell ref="B35:B41"/>
    <mergeCell ref="C35:C41"/>
    <mergeCell ref="D35:D41"/>
    <mergeCell ref="E35:E42"/>
    <mergeCell ref="F35:F42"/>
    <mergeCell ref="G35:G42"/>
    <mergeCell ref="H35:H42"/>
    <mergeCell ref="I35:I42"/>
    <mergeCell ref="J35:J42"/>
    <mergeCell ref="K35:K37"/>
    <mergeCell ref="L35:L37"/>
    <mergeCell ref="M35:M37"/>
    <mergeCell ref="N35:N37"/>
    <mergeCell ref="O35:O37"/>
    <mergeCell ref="L38:L42"/>
    <mergeCell ref="M38:M42"/>
    <mergeCell ref="N38:N42"/>
    <mergeCell ref="O38:O42"/>
    <mergeCell ref="U35:U36"/>
    <mergeCell ref="P35:P37"/>
    <mergeCell ref="Q35:Q37"/>
    <mergeCell ref="R35:R36"/>
    <mergeCell ref="S35:S36"/>
    <mergeCell ref="T35:T36"/>
    <mergeCell ref="Z43:Z46"/>
    <mergeCell ref="P38:P42"/>
    <mergeCell ref="Q38:Q42"/>
    <mergeCell ref="A43:A45"/>
    <mergeCell ref="B43:B45"/>
    <mergeCell ref="C43:C45"/>
    <mergeCell ref="I43:I45"/>
    <mergeCell ref="J43:J45"/>
    <mergeCell ref="K43:K45"/>
    <mergeCell ref="L43:L45"/>
    <mergeCell ref="M43:M45"/>
    <mergeCell ref="N43:N45"/>
    <mergeCell ref="O43:O45"/>
    <mergeCell ref="P43:P45"/>
    <mergeCell ref="Q43:Q45"/>
    <mergeCell ref="K38:K42"/>
  </mergeCells>
  <pageMargins left="0.70866141732283472" right="0.70866141732283472" top="0.74803149606299213" bottom="0.74803149606299213" header="0.31496062992125984" footer="0.31496062992125984"/>
  <pageSetup scale="72"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FINAL</vt:lpstr>
      <vt:lpstr>'MATRIZ FINAL'!Área_de_impresión</vt:lpstr>
      <vt:lpstr>'MATRIZ FINAL'!Títulos_a_imprimir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Usuario Local</cp:lastModifiedBy>
  <cp:revision/>
  <dcterms:created xsi:type="dcterms:W3CDTF">2015-03-06T17:33:50Z</dcterms:created>
  <dcterms:modified xsi:type="dcterms:W3CDTF">2020-05-27T17:13:38Z</dcterms:modified>
  <cp:category/>
  <cp:contentStatus/>
</cp:coreProperties>
</file>