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G:\Inf_inst_Unidad\Uni. Planificacion\ARCHIVO\2021\CONSECUTIVO 2021\Nueva carpeta\"/>
    </mc:Choice>
  </mc:AlternateContent>
  <xr:revisionPtr revIDLastSave="0" documentId="13_ncr:1_{7702BC1D-003C-4491-954A-33BE987B8A5D}" xr6:coauthVersionLast="47" xr6:coauthVersionMax="47" xr10:uidLastSave="{00000000-0000-0000-0000-000000000000}"/>
  <bookViews>
    <workbookView xWindow="-110" yWindow="-110" windowWidth="19420" windowHeight="10420" xr2:uid="{16454236-C2FA-0F4D-BD06-E69E3EDB7426}"/>
  </bookViews>
  <sheets>
    <sheet name="Inter No 2 2021-2022" sheetId="1" r:id="rId1"/>
    <sheet name="Inter No 3 2021-2022" sheetId="2" r:id="rId2"/>
    <sheet name="Hoja1" sheetId="3"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 i="1" l="1"/>
  <c r="G11" i="1"/>
  <c r="E13" i="3" l="1"/>
  <c r="E14" i="3"/>
  <c r="E15" i="3"/>
  <c r="E16" i="3"/>
  <c r="E17" i="3"/>
  <c r="E12" i="3"/>
  <c r="C10" i="3"/>
  <c r="E6" i="3" s="1"/>
  <c r="D10" i="3"/>
  <c r="G23" i="1"/>
  <c r="E121" i="1"/>
  <c r="E120" i="1"/>
  <c r="E119" i="1"/>
  <c r="E118" i="1"/>
  <c r="E117" i="1"/>
  <c r="E116" i="1"/>
  <c r="E130" i="1"/>
  <c r="E131" i="1"/>
  <c r="E127" i="1"/>
  <c r="E128" i="1"/>
  <c r="E129" i="1"/>
  <c r="E132" i="1"/>
  <c r="E126" i="1"/>
  <c r="E124" i="1"/>
  <c r="H14" i="1"/>
  <c r="E4" i="3" l="1"/>
  <c r="E8" i="3"/>
  <c r="E7" i="3"/>
  <c r="E9" i="3"/>
  <c r="E5" i="3"/>
  <c r="E10" i="3" s="1"/>
  <c r="G14" i="1" l="1"/>
  <c r="G10" i="2"/>
  <c r="G29" i="1"/>
  <c r="G22" i="1"/>
  <c r="C123" i="1"/>
  <c r="H122" i="1"/>
  <c r="C121" i="1" s="1"/>
  <c r="F122" i="1"/>
  <c r="G10" i="1"/>
  <c r="H10" i="1" s="1"/>
  <c r="E48" i="1"/>
  <c r="E110" i="1"/>
  <c r="C110" i="1"/>
  <c r="D110" i="1" s="1"/>
  <c r="D109" i="1"/>
  <c r="D108" i="1"/>
  <c r="D107" i="1"/>
  <c r="D106" i="1"/>
  <c r="D105" i="1"/>
  <c r="D104" i="1"/>
  <c r="G138" i="1"/>
  <c r="G139" i="1"/>
  <c r="G140" i="1"/>
  <c r="G141" i="1"/>
  <c r="G142" i="1"/>
  <c r="G137" i="1"/>
  <c r="F143" i="1"/>
  <c r="F163" i="1"/>
  <c r="E163" i="1"/>
  <c r="D163" i="1"/>
  <c r="C163" i="1"/>
  <c r="G162" i="1"/>
  <c r="G161" i="1"/>
  <c r="G160" i="1"/>
  <c r="G159" i="1"/>
  <c r="G158" i="1"/>
  <c r="G157" i="1"/>
  <c r="E143" i="1"/>
  <c r="D143" i="1"/>
  <c r="C143" i="1"/>
  <c r="C173" i="1"/>
  <c r="D173" i="1"/>
  <c r="G172" i="1"/>
  <c r="G171" i="1"/>
  <c r="G170" i="1"/>
  <c r="G169" i="1"/>
  <c r="G168" i="1"/>
  <c r="G167" i="1"/>
  <c r="F173" i="1"/>
  <c r="E173" i="1"/>
  <c r="D153" i="1"/>
  <c r="C153" i="1"/>
  <c r="G148" i="1"/>
  <c r="G149" i="1"/>
  <c r="G150" i="1"/>
  <c r="G151" i="1"/>
  <c r="G152" i="1"/>
  <c r="G147" i="1"/>
  <c r="F153" i="1"/>
  <c r="E153" i="1"/>
  <c r="C95" i="1"/>
  <c r="E64" i="1"/>
  <c r="E76" i="1"/>
  <c r="C119" i="1" l="1"/>
  <c r="C117" i="1"/>
  <c r="C116" i="1"/>
  <c r="C120" i="1"/>
  <c r="C118" i="1"/>
  <c r="G163" i="1"/>
  <c r="G143" i="1"/>
  <c r="G173" i="1"/>
  <c r="G153" i="1"/>
  <c r="C96" i="1"/>
  <c r="C76" i="1"/>
  <c r="C86" i="1"/>
  <c r="C64" i="1"/>
  <c r="D60" i="1" s="1"/>
  <c r="C40" i="1"/>
  <c r="D37" i="1" s="1"/>
  <c r="E122" i="1" l="1"/>
  <c r="E123" i="1" s="1"/>
  <c r="C122" i="1"/>
  <c r="D118" i="1" s="1"/>
  <c r="D117" i="1"/>
  <c r="D119" i="1"/>
  <c r="G154" i="1"/>
  <c r="G175" i="1"/>
  <c r="D83" i="1"/>
  <c r="D82" i="1"/>
  <c r="D93" i="1"/>
  <c r="D92" i="1"/>
  <c r="D94" i="1"/>
  <c r="D95" i="1"/>
  <c r="C47" i="1"/>
  <c r="D71" i="1"/>
  <c r="D74" i="1"/>
  <c r="D70" i="1"/>
  <c r="D73" i="1"/>
  <c r="D76" i="1"/>
  <c r="D72" i="1"/>
  <c r="D75" i="1"/>
  <c r="D63" i="1"/>
  <c r="D59" i="1"/>
  <c r="D85" i="1"/>
  <c r="D62" i="1"/>
  <c r="D58" i="1"/>
  <c r="D61" i="1"/>
  <c r="D64" i="1"/>
  <c r="D84" i="1"/>
  <c r="D36" i="1"/>
  <c r="D40" i="1"/>
  <c r="D39" i="1"/>
  <c r="D38" i="1"/>
  <c r="D116" i="1" l="1"/>
  <c r="H11" i="1"/>
  <c r="E21" i="1"/>
  <c r="D120" i="1"/>
  <c r="D121" i="1"/>
  <c r="D122" i="1"/>
  <c r="D96" i="1"/>
  <c r="D86" i="1"/>
  <c r="C49" i="1"/>
  <c r="D48" i="1" l="1"/>
  <c r="D46" i="1"/>
  <c r="D45" i="1"/>
  <c r="D47" i="1"/>
  <c r="D49" i="1" l="1"/>
</calcChain>
</file>

<file path=xl/sharedStrings.xml><?xml version="1.0" encoding="utf-8"?>
<sst xmlns="http://schemas.openxmlformats.org/spreadsheetml/2006/main" count="202" uniqueCount="116">
  <si>
    <t>Intervención</t>
  </si>
  <si>
    <t>Variable a Modificar</t>
  </si>
  <si>
    <t>Situación vigente de la variable</t>
  </si>
  <si>
    <t>Situación propuesta de la variable</t>
  </si>
  <si>
    <t>Justificación razonada</t>
  </si>
  <si>
    <t>ANEXO 1</t>
  </si>
  <si>
    <t>2. Programa de atención del déficit habitacional para la población de escasos recursos económicos.</t>
  </si>
  <si>
    <t>3. Programa de atención del déficit habitacional para la población de clase media.</t>
  </si>
  <si>
    <t xml:space="preserve"> </t>
  </si>
  <si>
    <t>Distribución Regional:</t>
  </si>
  <si>
    <t>Estimación Presupuestaria</t>
  </si>
  <si>
    <t>454.981,69
Programa Presupuestario 02, Dirección y Administración de Operaciones. Fuente de Financiamiento: FODESAF, Lotería Nacional (JPS), Impuesto Solidario.</t>
  </si>
  <si>
    <t>Meta período Nacional
 2019-2022</t>
  </si>
  <si>
    <t>Estimación Presupuestaria
2019-2022</t>
  </si>
  <si>
    <t>Total</t>
  </si>
  <si>
    <t>Región Brunca</t>
  </si>
  <si>
    <t>Región Huetar  Caribe</t>
  </si>
  <si>
    <t>Región Huetar Norte</t>
  </si>
  <si>
    <t>Región Chorotega</t>
  </si>
  <si>
    <t>Región Pacífico Central</t>
  </si>
  <si>
    <t>Región Central</t>
  </si>
  <si>
    <t>Cuatrienio</t>
  </si>
  <si>
    <t>Cantidad</t>
  </si>
  <si>
    <t>Porcentaje</t>
  </si>
  <si>
    <r>
      <rPr>
        <vertAlign val="superscript"/>
        <sz val="11"/>
        <color rgb="FF000000"/>
        <rFont val="Calibri"/>
        <family val="2"/>
      </rPr>
      <t>31</t>
    </r>
    <r>
      <rPr>
        <sz val="11"/>
        <color rgb="FF000000"/>
        <rFont val="Calibri"/>
        <family val="2"/>
      </rPr>
      <t xml:space="preserve"> Para el Período 2019-2022 se otorgarán 44.648 soluciones de vivienda para la población de estratos 1 y 2 que equivale al 100, 00 % de la meta. Anualmente se desagrega en 11.011 soluciones de vivienda para el 2019 que equivale al 24,64%, 11.117 soluciones vivienda para el 2020 que equivale al 24,88%, 11.224 soluciones de vivienda para el 2021 que equivale al 25,12%, y 11.332 soluciones de vivienda para el 2022 que equivale al 25,36%.			</t>
    </r>
  </si>
  <si>
    <t>Nota al pie de página número 31</t>
  </si>
  <si>
    <r>
      <rPr>
        <b/>
        <vertAlign val="superscript"/>
        <sz val="20"/>
        <color theme="1"/>
        <rFont val="Calibri (Cuerpo)"/>
      </rPr>
      <t>Nota al Pie número 31</t>
    </r>
    <r>
      <rPr>
        <b/>
        <sz val="20"/>
        <color theme="1"/>
        <rFont val="Calibri"/>
        <family val="2"/>
        <scheme val="minor"/>
      </rPr>
      <t xml:space="preserve"> </t>
    </r>
  </si>
  <si>
    <t>Actual</t>
  </si>
  <si>
    <t>Propuesta</t>
  </si>
  <si>
    <t>Año</t>
  </si>
  <si>
    <t>Meta del período 2022</t>
  </si>
  <si>
    <t>Meta del período 2022
 Región Central</t>
  </si>
  <si>
    <t>Meta del período 2022
Región Brunca</t>
  </si>
  <si>
    <t>Meta del período 2022
Región Huetar  Caribe</t>
  </si>
  <si>
    <t>Meta del período 2022
 Región Huetar Norte</t>
  </si>
  <si>
    <t>Meta del período 2022
Región Chorotega</t>
  </si>
  <si>
    <t>Meta del período 2022
 Región Pacífico Central</t>
  </si>
  <si>
    <r>
      <rPr>
        <sz val="11"/>
        <color rgb="FF000000"/>
        <rFont val="Calibri"/>
        <family val="2"/>
      </rPr>
      <t>Estimación Presupuestaria 2022</t>
    </r>
    <r>
      <rPr>
        <b/>
        <sz val="11"/>
        <color rgb="FF000000"/>
        <rFont val="Calibri"/>
        <family val="2"/>
      </rPr>
      <t xml:space="preserve">
</t>
    </r>
    <r>
      <rPr>
        <sz val="11"/>
        <color rgb="FF000000"/>
        <rFont val="Calibri"/>
        <family val="2"/>
      </rPr>
      <t>Región Central</t>
    </r>
  </si>
  <si>
    <t>Estimación Presupuestaria 2022
Región Brunca</t>
  </si>
  <si>
    <t>Estimación Presupuestaria 2022
Región Huetar Caribe</t>
  </si>
  <si>
    <t>Estimación Presupuestaria 2022
Región Huetar Norte</t>
  </si>
  <si>
    <t>Estimación Presupuestaria 2022
Región Chorotega</t>
  </si>
  <si>
    <t xml:space="preserve">Estimación Presupuestaria 2022
Región Pacífico Central </t>
  </si>
  <si>
    <t>2022: 11.332</t>
  </si>
  <si>
    <t xml:space="preserve">Región Central: 2.473
</t>
  </si>
  <si>
    <t>Región Brunca:  2.422</t>
  </si>
  <si>
    <t>Región Huetar  Caribe:  2.463</t>
  </si>
  <si>
    <t>Región Huetar Norte: 1.494</t>
  </si>
  <si>
    <t>Región Chorotega:  1.777</t>
  </si>
  <si>
    <t>Región Pacífico Central: 703</t>
  </si>
  <si>
    <t>Región Central:  25.902,45</t>
  </si>
  <si>
    <t>Región Brunca:   22.988,64</t>
  </si>
  <si>
    <t>Región Huetar Caribe: 28.356,54</t>
  </si>
  <si>
    <t>Región Huetar Norte: 14.019,60</t>
  </si>
  <si>
    <t>Región Chorotega: 23.230,87</t>
  </si>
  <si>
    <t xml:space="preserve">Región Pacífico Central: 7.702,11        </t>
  </si>
  <si>
    <t>Presupuesto Propuesto</t>
  </si>
  <si>
    <t>Presupuesto Actual</t>
  </si>
  <si>
    <r>
      <rPr>
        <vertAlign val="superscript"/>
        <sz val="11"/>
        <color rgb="FF000000"/>
        <rFont val="Calibri"/>
        <family val="2"/>
      </rPr>
      <t>34</t>
    </r>
    <r>
      <rPr>
        <sz val="11"/>
        <color rgb="FF000000"/>
        <rFont val="Calibri"/>
        <family val="2"/>
      </rPr>
      <t xml:space="preserve"> Las 11.224 soluciones de vivienda a nivel nacional para el 2021 equivale al 25,12% de la meta cuatrienal, las cuales a nivel regional se desagregan en: 2.450 soluciones de vivienda para la Región Central equivalente al 21,83%, 2.399 soluciones para la Región Brunca que equivale al 21,37%, 2.439 soluciones para la Región Huetar Caribe equivalente al 21,73%, 1.480 soluciones de vivienda para la Región Huetar Norte equivalente al 13,19%, 1.760 soluciones para la Región Chorotega equivalente al 15,68% y 696 soluciones para la Región Pacífico Central equivalente al 6,20%. </t>
    </r>
  </si>
  <si>
    <t>Nota al Pie número 34</t>
  </si>
  <si>
    <t>Nota al Pie número 35</t>
  </si>
  <si>
    <t>Periodo 2022</t>
  </si>
  <si>
    <t>Metas por Regiones y  Periodos ( solicitud de ajuste)</t>
  </si>
  <si>
    <t>Presupuesto por Regiones y Periodos (solicitud de ajuste)</t>
  </si>
  <si>
    <t xml:space="preserve">Metas por Regiones y  Periodos </t>
  </si>
  <si>
    <t xml:space="preserve">Presupuesto por Regiones y Periodos </t>
  </si>
  <si>
    <t>Nota al pie de página número 35</t>
  </si>
  <si>
    <t>Nota al pie de página número 34</t>
  </si>
  <si>
    <r>
      <rPr>
        <vertAlign val="superscript"/>
        <sz val="11"/>
        <color rgb="FF000000"/>
        <rFont val="Calibri"/>
        <family val="2"/>
      </rPr>
      <t>35</t>
    </r>
    <r>
      <rPr>
        <sz val="11"/>
        <color rgb="FF000000"/>
        <rFont val="Calibri"/>
        <family val="2"/>
      </rPr>
      <t xml:space="preserve"> Las 11.332 soluciones de vivienda a nivel nacional para el 2022 equivalen a un 25,36% de la meta del período, las cuales a nivel regional se desagregan en: 2.473 soluciones de vivienda en la Región Central que equivale al 21,82%, 2.422 soluciones en la Región Brunca que equivale al 21,37%, 2.463 soluciones en la Región Huetar Caribe que equivale al 21,73%, 1.494 soluciones en la Región Huetar Norte que equivale al 13,18%, 1.777 soluciones para la Región Chorotega que equivale al 15,68% y 703 soluciones en la Región Pacífico Central que equivalen a 6,20%.</t>
    </r>
  </si>
  <si>
    <r>
      <t>2022: 11.332</t>
    </r>
    <r>
      <rPr>
        <b/>
        <vertAlign val="superscript"/>
        <sz val="11"/>
        <color rgb="FF000000"/>
        <rFont val="Calibri"/>
        <family val="2"/>
      </rPr>
      <t>35</t>
    </r>
  </si>
  <si>
    <t>2022: 511</t>
  </si>
  <si>
    <t>Estimación Presupuestaria
2022</t>
  </si>
  <si>
    <t xml:space="preserve">2021: 2.495,0
BANHVI:  Programa Presupuestario 02, Dirección y Administración de Operaciones. Subprograma No. 02.01 Dirección FOSUVI. Fuente de Financiamiento: Lotería Nacional (JPS) y FODESAF.
</t>
  </si>
  <si>
    <r>
      <t xml:space="preserve">2019-2022: Nacional:
 44.684 </t>
    </r>
    <r>
      <rPr>
        <vertAlign val="superscript"/>
        <sz val="11"/>
        <color rgb="FF000000"/>
        <rFont val="Calibri"/>
        <family val="2"/>
      </rPr>
      <t>31</t>
    </r>
  </si>
  <si>
    <r>
      <rPr>
        <vertAlign val="superscript"/>
        <sz val="11"/>
        <color rgb="FF000000"/>
        <rFont val="Calibri"/>
        <family val="2"/>
      </rPr>
      <t xml:space="preserve">34 </t>
    </r>
    <r>
      <rPr>
        <sz val="11"/>
        <color rgb="FF000000"/>
        <rFont val="Calibri"/>
        <family val="2"/>
      </rPr>
      <t xml:space="preserve">Las </t>
    </r>
    <r>
      <rPr>
        <sz val="11"/>
        <color theme="5" tint="-0.499984740745262"/>
        <rFont val="Calibri"/>
        <family val="2"/>
      </rPr>
      <t xml:space="preserve">8.970 </t>
    </r>
    <r>
      <rPr>
        <sz val="11"/>
        <color rgb="FF000000"/>
        <rFont val="Calibri"/>
        <family val="2"/>
      </rPr>
      <t>soluciones de vivienda a nivel nacional para el 2021 equivale al</t>
    </r>
    <r>
      <rPr>
        <sz val="11"/>
        <color theme="5" tint="-0.499984740745262"/>
        <rFont val="Calibri"/>
        <family val="2"/>
      </rPr>
      <t xml:space="preserve"> 22,31%</t>
    </r>
    <r>
      <rPr>
        <sz val="11"/>
        <color rgb="FF000000"/>
        <rFont val="Calibri"/>
        <family val="2"/>
      </rPr>
      <t xml:space="preserve"> de la meta cuatrienal, las cuales a nivel regional se desagregan en: </t>
    </r>
    <r>
      <rPr>
        <sz val="11"/>
        <color theme="5" tint="-0.499984740745262"/>
        <rFont val="Calibri"/>
        <family val="2"/>
      </rPr>
      <t>1.660</t>
    </r>
    <r>
      <rPr>
        <sz val="11"/>
        <color rgb="FF000000"/>
        <rFont val="Calibri"/>
        <family val="2"/>
      </rPr>
      <t xml:space="preserve"> soluciones de vivienda para la Región Central equivalente al  </t>
    </r>
    <r>
      <rPr>
        <sz val="11"/>
        <color theme="5" tint="-0.499984740745262"/>
        <rFont val="Calibri"/>
        <family val="2"/>
      </rPr>
      <t>18,51%</t>
    </r>
    <r>
      <rPr>
        <sz val="11"/>
        <color rgb="FF000000"/>
        <rFont val="Calibri"/>
        <family val="2"/>
      </rPr>
      <t xml:space="preserve">, </t>
    </r>
    <r>
      <rPr>
        <sz val="11"/>
        <color theme="5" tint="-0.499984740745262"/>
        <rFont val="Calibri"/>
        <family val="2"/>
      </rPr>
      <t xml:space="preserve">1.960 </t>
    </r>
    <r>
      <rPr>
        <sz val="11"/>
        <color rgb="FF000000"/>
        <rFont val="Calibri"/>
        <family val="2"/>
      </rPr>
      <t xml:space="preserve">soluciones para la Región Brunca que equivale al  </t>
    </r>
    <r>
      <rPr>
        <sz val="11"/>
        <color theme="5" tint="-0.499984740745262"/>
        <rFont val="Calibri"/>
        <family val="2"/>
      </rPr>
      <t>21,85%</t>
    </r>
    <r>
      <rPr>
        <sz val="11"/>
        <color rgb="FF000000"/>
        <rFont val="Calibri"/>
        <family val="2"/>
      </rPr>
      <t xml:space="preserve">, </t>
    </r>
    <r>
      <rPr>
        <sz val="11"/>
        <color theme="5" tint="-0.499984740745262"/>
        <rFont val="Calibri"/>
        <family val="2"/>
      </rPr>
      <t xml:space="preserve">1.836 </t>
    </r>
    <r>
      <rPr>
        <sz val="11"/>
        <color rgb="FF000000"/>
        <rFont val="Calibri"/>
        <family val="2"/>
      </rPr>
      <t xml:space="preserve">soluciones para la Región Huetar Caribe equivalente al  </t>
    </r>
    <r>
      <rPr>
        <sz val="11"/>
        <color theme="5" tint="-0.499984740745262"/>
        <rFont val="Calibri"/>
        <family val="2"/>
      </rPr>
      <t>20,47%</t>
    </r>
    <r>
      <rPr>
        <sz val="11"/>
        <color rgb="FF000000"/>
        <rFont val="Calibri"/>
        <family val="2"/>
      </rPr>
      <t xml:space="preserve">, </t>
    </r>
    <r>
      <rPr>
        <sz val="11"/>
        <color theme="5" tint="-0.499984740745262"/>
        <rFont val="Calibri"/>
        <family val="2"/>
      </rPr>
      <t xml:space="preserve"> 1.673 </t>
    </r>
    <r>
      <rPr>
        <sz val="11"/>
        <color rgb="FF000000"/>
        <rFont val="Calibri"/>
        <family val="2"/>
      </rPr>
      <t xml:space="preserve">soluciones de vivienda para la Región Huetar Norte equivalente al  </t>
    </r>
    <r>
      <rPr>
        <sz val="11"/>
        <color theme="5" tint="-0.499984740745262"/>
        <rFont val="Calibri"/>
        <family val="2"/>
      </rPr>
      <t>18,65%</t>
    </r>
    <r>
      <rPr>
        <sz val="11"/>
        <color rgb="FF000000"/>
        <rFont val="Calibri"/>
        <family val="2"/>
      </rPr>
      <t xml:space="preserve">, </t>
    </r>
    <r>
      <rPr>
        <sz val="11"/>
        <color theme="5" tint="-0.499984740745262"/>
        <rFont val="Calibri"/>
        <family val="2"/>
      </rPr>
      <t xml:space="preserve">1.129 </t>
    </r>
    <r>
      <rPr>
        <sz val="11"/>
        <color rgb="FF000000"/>
        <rFont val="Calibri"/>
        <family val="2"/>
      </rPr>
      <t xml:space="preserve">soluciones para la Región Chorotega equivalente al  </t>
    </r>
    <r>
      <rPr>
        <sz val="11"/>
        <color theme="5" tint="-0.499984740745262"/>
        <rFont val="Calibri"/>
        <family val="2"/>
      </rPr>
      <t xml:space="preserve">12,59% </t>
    </r>
    <r>
      <rPr>
        <sz val="11"/>
        <color rgb="FF000000"/>
        <rFont val="Calibri"/>
        <family val="2"/>
      </rPr>
      <t xml:space="preserve">y </t>
    </r>
    <r>
      <rPr>
        <sz val="11"/>
        <color theme="5" tint="-0.499984740745262"/>
        <rFont val="Calibri"/>
        <family val="2"/>
      </rPr>
      <t xml:space="preserve">712 </t>
    </r>
    <r>
      <rPr>
        <sz val="11"/>
        <color rgb="FF000000"/>
        <rFont val="Calibri"/>
        <family val="2"/>
      </rPr>
      <t xml:space="preserve">soluciones para la Región Pacífico Central equivalente al </t>
    </r>
    <r>
      <rPr>
        <sz val="11"/>
        <color theme="5" tint="-0.499984740745262"/>
        <rFont val="Calibri"/>
        <family val="2"/>
      </rPr>
      <t xml:space="preserve"> 7,93%.</t>
    </r>
    <r>
      <rPr>
        <sz val="11"/>
        <color rgb="FF000000"/>
        <rFont val="Calibri"/>
        <family val="2"/>
      </rPr>
      <t xml:space="preserve"> </t>
    </r>
  </si>
  <si>
    <t>Modificaciones Periodo 2022</t>
  </si>
  <si>
    <r>
      <t xml:space="preserve">2019-2022: Nacional: </t>
    </r>
    <r>
      <rPr>
        <sz val="11"/>
        <color theme="5" tint="-0.499984740745262"/>
        <rFont val="Calibri"/>
        <family val="2"/>
      </rPr>
      <t>40.004</t>
    </r>
    <r>
      <rPr>
        <vertAlign val="superscript"/>
        <sz val="11"/>
        <color theme="5" tint="-0.499984740745262"/>
        <rFont val="Calibri"/>
        <family val="2"/>
      </rPr>
      <t>1</t>
    </r>
  </si>
  <si>
    <r>
      <t xml:space="preserve">2022: </t>
    </r>
    <r>
      <rPr>
        <sz val="11"/>
        <color theme="5" tint="-0.499984740745262"/>
        <rFont val="Calibri"/>
        <family val="2"/>
      </rPr>
      <t>8.906</t>
    </r>
  </si>
  <si>
    <r>
      <t xml:space="preserve">2022: </t>
    </r>
    <r>
      <rPr>
        <sz val="11"/>
        <color theme="5" tint="-0.499984740745262"/>
        <rFont val="Calibri"/>
        <family val="2"/>
      </rPr>
      <t>8.906</t>
    </r>
    <r>
      <rPr>
        <b/>
        <sz val="11"/>
        <color rgb="FF000000"/>
        <rFont val="Calibri"/>
        <family val="2"/>
      </rPr>
      <t xml:space="preserve"> </t>
    </r>
    <r>
      <rPr>
        <b/>
        <vertAlign val="superscript"/>
        <sz val="11"/>
        <color rgb="FF000000"/>
        <rFont val="Calibri"/>
        <family val="2"/>
      </rPr>
      <t>35</t>
    </r>
  </si>
  <si>
    <r>
      <t xml:space="preserve"> Región Central: </t>
    </r>
    <r>
      <rPr>
        <sz val="11"/>
        <color theme="5" tint="-0.499984740745262"/>
        <rFont val="Calibri"/>
        <family val="2"/>
      </rPr>
      <t>1.648</t>
    </r>
  </si>
  <si>
    <r>
      <t xml:space="preserve">Región Brunca: </t>
    </r>
    <r>
      <rPr>
        <sz val="11"/>
        <color theme="5" tint="-0.499984740745262"/>
        <rFont val="Calibri"/>
        <family val="2"/>
      </rPr>
      <t>1.946</t>
    </r>
  </si>
  <si>
    <r>
      <t xml:space="preserve">Región Huetar  Caribe:  </t>
    </r>
    <r>
      <rPr>
        <sz val="11"/>
        <color theme="5" tint="-0.499984740745262"/>
        <rFont val="Calibri"/>
        <family val="2"/>
      </rPr>
      <t>1.823</t>
    </r>
  </si>
  <si>
    <r>
      <t>Región Huetar Norte:</t>
    </r>
    <r>
      <rPr>
        <sz val="11"/>
        <color theme="5" tint="-0.499984740745262"/>
        <rFont val="Calibri"/>
        <family val="2"/>
      </rPr>
      <t xml:space="preserve"> 1.661</t>
    </r>
  </si>
  <si>
    <r>
      <t xml:space="preserve">Región Pacífico Central: </t>
    </r>
    <r>
      <rPr>
        <sz val="11"/>
        <color theme="5" tint="-0.499984740745262"/>
        <rFont val="Calibri"/>
        <family val="2"/>
      </rPr>
      <t>707</t>
    </r>
  </si>
  <si>
    <r>
      <t xml:space="preserve">Región Chorotega:  </t>
    </r>
    <r>
      <rPr>
        <sz val="11"/>
        <color theme="5" tint="-0.499984740745262"/>
        <rFont val="Calibri"/>
        <family val="2"/>
      </rPr>
      <t>1.121</t>
    </r>
  </si>
  <si>
    <r>
      <rPr>
        <vertAlign val="superscript"/>
        <sz val="11"/>
        <color rgb="FF000000"/>
        <rFont val="Calibri"/>
        <family val="2"/>
      </rPr>
      <t>31</t>
    </r>
    <r>
      <rPr>
        <sz val="11"/>
        <color rgb="FF000000"/>
        <rFont val="Calibri"/>
        <family val="2"/>
      </rPr>
      <t xml:space="preserve"> Para el Período 2019-2022 se otorgarán</t>
    </r>
    <r>
      <rPr>
        <sz val="11"/>
        <color theme="5" tint="-0.499984740745262"/>
        <rFont val="Calibri"/>
        <family val="2"/>
      </rPr>
      <t xml:space="preserve"> 40.004 </t>
    </r>
    <r>
      <rPr>
        <sz val="11"/>
        <color rgb="FF000000"/>
        <rFont val="Calibri"/>
        <family val="2"/>
      </rPr>
      <t xml:space="preserve">soluciones de vivienda para la población de estratos 1 y 2 que equivale al 100, 00 % de la meta. Anualmente se desagrega en 11.011 soluciones de vivienda para el 2019 que equivale al  </t>
    </r>
    <r>
      <rPr>
        <sz val="11"/>
        <color theme="5" tint="-0.499984740745262"/>
        <rFont val="Calibri"/>
        <family val="2"/>
      </rPr>
      <t>27,53%</t>
    </r>
    <r>
      <rPr>
        <sz val="11"/>
        <color rgb="FF000000"/>
        <rFont val="Calibri"/>
        <family val="2"/>
      </rPr>
      <t xml:space="preserve">, 11.117 soluciones vivienda para el 2020 que equivale al </t>
    </r>
    <r>
      <rPr>
        <sz val="11"/>
        <color theme="5" tint="-0.499984740745262"/>
        <rFont val="Calibri"/>
        <family val="2"/>
      </rPr>
      <t>27,79%</t>
    </r>
    <r>
      <rPr>
        <sz val="11"/>
        <color rgb="FF000000"/>
        <rFont val="Calibri"/>
        <family val="2"/>
      </rPr>
      <t xml:space="preserve">, </t>
    </r>
    <r>
      <rPr>
        <sz val="11"/>
        <color theme="5" tint="-0.499984740745262"/>
        <rFont val="Calibri"/>
        <family val="2"/>
      </rPr>
      <t xml:space="preserve">8.970 </t>
    </r>
    <r>
      <rPr>
        <sz val="11"/>
        <color rgb="FF000000"/>
        <rFont val="Calibri"/>
        <family val="2"/>
      </rPr>
      <t xml:space="preserve">soluciones de vivienda para el 2021 que equivale al </t>
    </r>
    <r>
      <rPr>
        <sz val="11"/>
        <color theme="5" tint="-0.499984740745262"/>
        <rFont val="Calibri"/>
        <family val="2"/>
      </rPr>
      <t>22,42%</t>
    </r>
    <r>
      <rPr>
        <sz val="11"/>
        <color rgb="FF000000"/>
        <rFont val="Calibri"/>
        <family val="2"/>
      </rPr>
      <t xml:space="preserve"> y </t>
    </r>
    <r>
      <rPr>
        <sz val="11"/>
        <color theme="5" tint="-0.499984740745262"/>
        <rFont val="Calibri"/>
        <family val="2"/>
      </rPr>
      <t>8.906</t>
    </r>
    <r>
      <rPr>
        <sz val="11"/>
        <color rgb="FF000000"/>
        <rFont val="Calibri"/>
        <family val="2"/>
      </rPr>
      <t xml:space="preserve"> soluciones de vivienda para el 2022 que equivale al  </t>
    </r>
    <r>
      <rPr>
        <sz val="11"/>
        <color theme="5" tint="-0.499984740745262"/>
        <rFont val="Calibri"/>
        <family val="2"/>
      </rPr>
      <t>22,26%	.</t>
    </r>
    <r>
      <rPr>
        <sz val="11"/>
        <color rgb="FF000000"/>
        <rFont val="Calibri"/>
        <family val="2"/>
      </rPr>
      <t xml:space="preserve">			</t>
    </r>
  </si>
  <si>
    <r>
      <rPr>
        <vertAlign val="superscript"/>
        <sz val="11"/>
        <color rgb="FF000000"/>
        <rFont val="Calibri"/>
        <family val="2"/>
      </rPr>
      <t>35</t>
    </r>
    <r>
      <rPr>
        <sz val="11"/>
        <color rgb="FF000000"/>
        <rFont val="Calibri"/>
        <family val="2"/>
      </rPr>
      <t xml:space="preserve"> Las </t>
    </r>
    <r>
      <rPr>
        <sz val="11"/>
        <color theme="5" tint="-0.499984740745262"/>
        <rFont val="Calibri"/>
        <family val="2"/>
      </rPr>
      <t>8.906</t>
    </r>
    <r>
      <rPr>
        <sz val="11"/>
        <color rgb="FF000000"/>
        <rFont val="Calibri"/>
        <family val="2"/>
      </rPr>
      <t xml:space="preserve"> soluciones de vivienda a nivel nacional para el 2022 equivale a un</t>
    </r>
    <r>
      <rPr>
        <sz val="11"/>
        <color theme="5" tint="-0.499984740745262"/>
        <rFont val="Calibri"/>
        <family val="2"/>
      </rPr>
      <t xml:space="preserve"> 22,26%</t>
    </r>
    <r>
      <rPr>
        <sz val="11"/>
        <color rgb="FF000000"/>
        <rFont val="Calibri"/>
        <family val="2"/>
      </rPr>
      <t xml:space="preserve"> de la meta del periodo, las cuales a nivel regional se desagregan en: </t>
    </r>
    <r>
      <rPr>
        <sz val="11"/>
        <color theme="5" tint="-0.499984740745262"/>
        <rFont val="Calibri"/>
        <family val="2"/>
      </rPr>
      <t xml:space="preserve">1.648 </t>
    </r>
    <r>
      <rPr>
        <sz val="11"/>
        <color rgb="FF000000"/>
        <rFont val="Calibri"/>
        <family val="2"/>
      </rPr>
      <t xml:space="preserve"> soluciones de vivienda para la Región Central equivalente al  </t>
    </r>
    <r>
      <rPr>
        <sz val="11"/>
        <color theme="5" tint="-0.499984740745262"/>
        <rFont val="Calibri"/>
        <family val="2"/>
      </rPr>
      <t>18,51%</t>
    </r>
    <r>
      <rPr>
        <sz val="11"/>
        <color rgb="FF000000"/>
        <rFont val="Calibri"/>
        <family val="2"/>
      </rPr>
      <t xml:space="preserve">, </t>
    </r>
    <r>
      <rPr>
        <sz val="11"/>
        <color theme="5" tint="-0.499984740745262"/>
        <rFont val="Calibri"/>
        <family val="2"/>
      </rPr>
      <t xml:space="preserve">1.946 </t>
    </r>
    <r>
      <rPr>
        <sz val="11"/>
        <color rgb="FF000000"/>
        <rFont val="Calibri"/>
        <family val="2"/>
      </rPr>
      <t xml:space="preserve">soluciones para la Región Brunca que equivale al  </t>
    </r>
    <r>
      <rPr>
        <sz val="11"/>
        <color theme="5" tint="-0.499984740745262"/>
        <rFont val="Calibri"/>
        <family val="2"/>
      </rPr>
      <t>21,85%</t>
    </r>
    <r>
      <rPr>
        <sz val="11"/>
        <color rgb="FF000000"/>
        <rFont val="Calibri"/>
        <family val="2"/>
      </rPr>
      <t xml:space="preserve">, </t>
    </r>
    <r>
      <rPr>
        <sz val="11"/>
        <color theme="5" tint="-0.499984740745262"/>
        <rFont val="Calibri"/>
        <family val="2"/>
      </rPr>
      <t xml:space="preserve">1.823 </t>
    </r>
    <r>
      <rPr>
        <sz val="11"/>
        <color rgb="FF000000"/>
        <rFont val="Calibri"/>
        <family val="2"/>
      </rPr>
      <t xml:space="preserve">soluciones para la Región Huetar Caribe equivalente al  </t>
    </r>
    <r>
      <rPr>
        <sz val="11"/>
        <color theme="5" tint="-0.499984740745262"/>
        <rFont val="Calibri"/>
        <family val="2"/>
      </rPr>
      <t>20,47%</t>
    </r>
    <r>
      <rPr>
        <sz val="11"/>
        <color rgb="FF000000"/>
        <rFont val="Calibri"/>
        <family val="2"/>
      </rPr>
      <t xml:space="preserve">, </t>
    </r>
    <r>
      <rPr>
        <sz val="11"/>
        <color theme="5" tint="-0.499984740745262"/>
        <rFont val="Calibri"/>
        <family val="2"/>
      </rPr>
      <t xml:space="preserve"> 1.661 </t>
    </r>
    <r>
      <rPr>
        <sz val="11"/>
        <color rgb="FF000000"/>
        <rFont val="Calibri"/>
        <family val="2"/>
      </rPr>
      <t xml:space="preserve">soluciones de vivienda para la Región Huetar Norte que equivalente al  </t>
    </r>
    <r>
      <rPr>
        <sz val="11"/>
        <color theme="5" tint="-0.499984740745262"/>
        <rFont val="Calibri"/>
        <family val="2"/>
      </rPr>
      <t>18,65%</t>
    </r>
    <r>
      <rPr>
        <sz val="11"/>
        <color rgb="FF000000"/>
        <rFont val="Calibri"/>
        <family val="2"/>
      </rPr>
      <t xml:space="preserve">, </t>
    </r>
    <r>
      <rPr>
        <sz val="11"/>
        <color theme="5" tint="-0.499984740745262"/>
        <rFont val="Calibri"/>
        <family val="2"/>
      </rPr>
      <t xml:space="preserve">1.122 </t>
    </r>
    <r>
      <rPr>
        <sz val="11"/>
        <color rgb="FF000000"/>
        <rFont val="Calibri"/>
        <family val="2"/>
      </rPr>
      <t xml:space="preserve">soluciones para la Región Chorotega equivalente al  </t>
    </r>
    <r>
      <rPr>
        <sz val="11"/>
        <color theme="5" tint="-0.499984740745262"/>
        <rFont val="Calibri"/>
        <family val="2"/>
      </rPr>
      <t xml:space="preserve"> 12,59% y 707 </t>
    </r>
    <r>
      <rPr>
        <sz val="11"/>
        <color theme="1"/>
        <rFont val="Calibri"/>
        <family val="2"/>
      </rPr>
      <t>soluciones en la Región Pacífico Central que</t>
    </r>
    <r>
      <rPr>
        <sz val="11"/>
        <color theme="5" tint="-0.499984740745262"/>
        <rFont val="Calibri"/>
        <family val="2"/>
      </rPr>
      <t xml:space="preserve"> 7,93%</t>
    </r>
    <r>
      <rPr>
        <sz val="11"/>
        <color rgb="FF000000"/>
        <rFont val="Calibri"/>
        <family val="2"/>
      </rPr>
      <t xml:space="preserve">. </t>
    </r>
  </si>
  <si>
    <t>2022: 740</t>
  </si>
  <si>
    <t xml:space="preserve">2.022: 4.502,0
BANHVI:  Programa Presupuestario 02, Dirección y Administración de Operaciones. Subprograma No. 02.01 Dirección FOSUVI. Fuente de Financiamiento: Lotería Nacional (JPS) y FODESAF.
</t>
  </si>
  <si>
    <r>
      <t xml:space="preserve"> Región Central: </t>
    </r>
    <r>
      <rPr>
        <sz val="11"/>
        <color theme="5" tint="-0.499984740745262"/>
        <rFont val="Calibri"/>
        <family val="2"/>
      </rPr>
      <t>17.914</t>
    </r>
  </si>
  <si>
    <r>
      <t xml:space="preserve">Región Brunca: </t>
    </r>
    <r>
      <rPr>
        <sz val="11"/>
        <color theme="5" tint="-0.499984740745262"/>
        <rFont val="Calibri"/>
        <family val="2"/>
      </rPr>
      <t>17.957</t>
    </r>
  </si>
  <si>
    <r>
      <t xml:space="preserve">Región Huetar Caribe:  </t>
    </r>
    <r>
      <rPr>
        <sz val="11"/>
        <color theme="5" tint="-0.499984740745262"/>
        <rFont val="Calibri"/>
        <family val="2"/>
      </rPr>
      <t>18.585</t>
    </r>
  </si>
  <si>
    <r>
      <t>Región Huetar Norte:</t>
    </r>
    <r>
      <rPr>
        <sz val="11"/>
        <color theme="5" tint="-0.499984740745262"/>
        <rFont val="Calibri"/>
        <family val="2"/>
      </rPr>
      <t xml:space="preserve"> 15.178</t>
    </r>
  </si>
  <si>
    <r>
      <t xml:space="preserve">Región Chorotega:  </t>
    </r>
    <r>
      <rPr>
        <sz val="11"/>
        <color theme="5" tint="-0.499984740745262"/>
        <rFont val="Calibri"/>
        <family val="2"/>
      </rPr>
      <t>14.364</t>
    </r>
  </si>
  <si>
    <r>
      <t xml:space="preserve">Región Pacífico Central: </t>
    </r>
    <r>
      <rPr>
        <sz val="11"/>
        <color theme="5" tint="-0.499984740745262"/>
        <rFont val="Calibri"/>
        <family val="2"/>
      </rPr>
      <t>8.659</t>
    </r>
  </si>
  <si>
    <t>Región</t>
  </si>
  <si>
    <t>CENTRAL</t>
  </si>
  <si>
    <t>CHOROTEGA</t>
  </si>
  <si>
    <t>PACIFICO CENTRAL</t>
  </si>
  <si>
    <t>BRUNCA</t>
  </si>
  <si>
    <t>HUETAR ATLANTICO</t>
  </si>
  <si>
    <t>HUETAR NORTE</t>
  </si>
  <si>
    <t>TOTAL</t>
  </si>
  <si>
    <t>Nº de Casos</t>
  </si>
  <si>
    <t>Relativo Casos</t>
  </si>
  <si>
    <t xml:space="preserve"> Región Central: 17.914</t>
  </si>
  <si>
    <t>Región Brunca: 17.957</t>
  </si>
  <si>
    <t>Región Huetar Caribe:  18.585</t>
  </si>
  <si>
    <t>Región Huetar Norte: 15.178</t>
  </si>
  <si>
    <t>Región Chorotega:  14.364</t>
  </si>
  <si>
    <t>Región Pacífico Central: 8.659</t>
  </si>
  <si>
    <t>Monto       Total</t>
  </si>
  <si>
    <t>Se estima que en el 2022 se va a mantener una situación similar a la del 2021 en la disminución de recursos disponibles, por lo que se proyecta un ingreso para el 2022 con un incremento de 5% con respecto al presupuesto disponible para el 2021. De conformidad con lo establecido en el Programa PND 2019-2022 originalmente se tenía presupuestado ingresos en el 2022 por ¢122.200 millones y debido a los recortes presupuestarios derivados de los efectos causados por la Pandemia, el presupuesto disponible en "teoría" será de ¢92.657 millones, lo cual representa una disminución en los recursos por ¢29.543 millones, que se refleja directamente en una disminución de 2.426 casos con respecto a la proyección inicial.</t>
  </si>
  <si>
    <t>Se procede a reestimar la distribución de la intervención 2 por Regiones, con base en el comportamiento de los últimos 2 años, bajo el entendido de que la ejecución real para estos dos años podrá fluctuar pues depende de muchas variables que escapan al control de la institución, algunas de estas asociadas a la Pandemia y los recortes presupuestarios de Hacienda. 
La ejecución de la intervención por Regiones, es muy relativa y susceptible de variaciones, ya que el Banhvi está en la obligación de tramitar las solicitudes de subsidios, tanto individuales como de proyectos, conforme se cumpla con los requerimientos establecidos para cada caso, por lo que no puede establecerse asignaciones presupuestarias específicas por regiones. Por lo tanto, siempre se podrán presentar desviaciones de moderadas a altas en la estimación de ejecución por Regiones.</t>
  </si>
  <si>
    <t>Se procede a reestimar la distribución de la intervención 2 por Regiones, con base en el comportamiento de los últimos 2 años, bajo el entendido de que la ejecución real para estos dos años podrá fluctuar pues depende de muchas variables que escapan al control de la institución. Algunas de estas asociadas a la Pandemia y los recortes presupuestarios de Hacienda. 
La ejecución de la intervención por Regiones es muy relativa y suceptible de variaciones, ya que el Banhvi está en la obligación de tramitar las solicitudes de subsidios, tanto individuales como de proyectos, conforme se cumpla con los requerimientos establecidos para cada caso, por lo que no puede establecerse asignaciones presupuestarias específicas por regiones. Por lo tanto, siempre se podrán presentar desviaciones de moderadas a altas en la estimación de ejecución por Regiones.</t>
  </si>
  <si>
    <t>Se estima que en el 2022 se va a mantener una situación similar a la del 2021 en la disminución de recursos disponibles, por lo que se proyecta un ingreso para el 2022 con un incremento de 5% con respecto al presupuesto disponible para el 2021. De conformidad con lo establecido en el Programa PND 2019-2022 originalmente se tenía presupuestado recursos en el 2022 por ¢2.495 millones, los cuales se incrementan a ¢4.502 millones, que se refleja directamente en un incremento de 229 casos con respecto a la proyección inicial.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</si>
</sst>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66" formatCode="_(* #,##0_);_(* \(#,##0\);_(* &quot;-&quot;??_);_(@_)"/>
    <numFmt numFmtId="167" formatCode="0.00%\ "/>
  </numFmts>
  <fonts count="35">
    <font>
      <sz val="12"/>
      <color theme="1"/>
      <name val="Calibri"/>
      <family val="2"/>
      <scheme val="minor"/>
    </font>
    <font>
      <b/>
      <sz val="11"/>
      <color rgb="FF000000"/>
      <name val="Calibri"/>
      <family val="2"/>
    </font>
    <font>
      <sz val="11"/>
      <color rgb="FF000000"/>
      <name val="Calibri"/>
      <family val="2"/>
    </font>
    <font>
      <b/>
      <sz val="14"/>
      <color theme="1"/>
      <name val="Calibri"/>
      <family val="2"/>
    </font>
    <font>
      <b/>
      <sz val="14"/>
      <color rgb="FF000000"/>
      <name val="Calibri"/>
      <family val="2"/>
    </font>
    <font>
      <b/>
      <sz val="11"/>
      <color theme="5" tint="-0.499984740745262"/>
      <name val="Calibri"/>
      <family val="2"/>
    </font>
    <font>
      <b/>
      <vertAlign val="superscript"/>
      <sz val="11"/>
      <color rgb="FF000000"/>
      <name val="Calibri"/>
      <family val="2"/>
    </font>
    <font>
      <sz val="11"/>
      <color theme="5" tint="-0.499984740745262"/>
      <name val="Calibri"/>
      <family val="2"/>
    </font>
    <font>
      <sz val="12"/>
      <color theme="1"/>
      <name val="Calibri"/>
      <family val="2"/>
      <scheme val="minor"/>
    </font>
    <font>
      <b/>
      <sz val="12"/>
      <color theme="1"/>
      <name val="Calibri"/>
      <family val="2"/>
      <scheme val="minor"/>
    </font>
    <font>
      <vertAlign val="superscript"/>
      <sz val="11"/>
      <color rgb="FF000000"/>
      <name val="Calibri"/>
      <family val="2"/>
    </font>
    <font>
      <sz val="12"/>
      <color theme="5" tint="-0.499984740745262"/>
      <name val="Calibri"/>
      <family val="2"/>
      <scheme val="minor"/>
    </font>
    <font>
      <b/>
      <sz val="12"/>
      <color theme="5" tint="-0.499984740745262"/>
      <name val="Calibri"/>
      <family val="2"/>
      <scheme val="minor"/>
    </font>
    <font>
      <sz val="9"/>
      <color theme="1"/>
      <name val="Helvetica"/>
      <family val="2"/>
    </font>
    <font>
      <vertAlign val="superscript"/>
      <sz val="11"/>
      <color theme="5" tint="-0.499984740745262"/>
      <name val="Calibri"/>
      <family val="2"/>
    </font>
    <font>
      <sz val="8"/>
      <name val="Calibri"/>
      <family val="2"/>
      <scheme val="minor"/>
    </font>
    <font>
      <sz val="11"/>
      <color theme="1"/>
      <name val="Calibri"/>
      <family val="2"/>
    </font>
    <font>
      <b/>
      <sz val="20"/>
      <color theme="1"/>
      <name val="Calibri"/>
      <family val="2"/>
      <scheme val="minor"/>
    </font>
    <font>
      <b/>
      <vertAlign val="superscript"/>
      <sz val="20"/>
      <color theme="1"/>
      <name val="Calibri (Cuerpo)"/>
    </font>
    <font>
      <b/>
      <sz val="14"/>
      <color theme="9" tint="-0.249977111117893"/>
      <name val="Calibri"/>
      <family val="2"/>
      <scheme val="minor"/>
    </font>
    <font>
      <b/>
      <sz val="12"/>
      <color rgb="FF000000"/>
      <name val="Calibri"/>
      <family val="2"/>
    </font>
    <font>
      <b/>
      <sz val="12"/>
      <color rgb="FF000000"/>
      <name val="Calibri (Cuerpo)"/>
    </font>
    <font>
      <b/>
      <sz val="12"/>
      <color theme="1"/>
      <name val="Calibri (Cuerpo)"/>
    </font>
    <font>
      <sz val="12"/>
      <color theme="1"/>
      <name val="Calibri (Cuerpo)"/>
    </font>
    <font>
      <b/>
      <sz val="14"/>
      <color theme="1"/>
      <name val="Calibri"/>
      <family val="2"/>
      <scheme val="minor"/>
    </font>
    <font>
      <b/>
      <sz val="10"/>
      <color theme="5" tint="-0.499984740745262"/>
      <name val="Helvetica"/>
      <family val="2"/>
    </font>
    <font>
      <b/>
      <sz val="10"/>
      <color theme="5" tint="-0.499984740745262"/>
      <name val="Calibri"/>
      <family val="2"/>
      <scheme val="minor"/>
    </font>
    <font>
      <sz val="12"/>
      <color rgb="FF000000"/>
      <name val="Calibri"/>
      <family val="2"/>
    </font>
    <font>
      <b/>
      <sz val="14"/>
      <color theme="5" tint="-0.499984740745262"/>
      <name val="Calibri"/>
      <family val="2"/>
      <scheme val="minor"/>
    </font>
    <font>
      <b/>
      <sz val="14"/>
      <color theme="1"/>
      <name val="Calibri (Cuerpo)"/>
    </font>
    <font>
      <b/>
      <sz val="14"/>
      <color rgb="FFFF0000"/>
      <name val="Calibri"/>
      <family val="2"/>
      <scheme val="minor"/>
    </font>
    <font>
      <sz val="11"/>
      <color theme="5" tint="-0.499984740745262"/>
      <name val="Calibri (Cuerpo)"/>
    </font>
    <font>
      <sz val="12"/>
      <color theme="5" tint="-0.499984740745262"/>
      <name val="Calibri (Cuerpo)"/>
    </font>
    <font>
      <b/>
      <sz val="10"/>
      <name val="Comic Sans MS"/>
      <family val="4"/>
    </font>
    <font>
      <sz val="10"/>
      <name val="Comic Sans MS"/>
      <family val="4"/>
    </font>
  </fonts>
  <fills count="4">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s>
  <borders count="12">
    <border>
      <left/>
      <right/>
      <top/>
      <bottom/>
      <diagonal/>
    </border>
    <border>
      <left style="thin">
        <color rgb="FF8EA9DB"/>
      </left>
      <right style="thin">
        <color rgb="FF8EA9DB"/>
      </right>
      <top style="thin">
        <color rgb="FF8EA9DB"/>
      </top>
      <bottom style="thin">
        <color rgb="FF8EA9DB"/>
      </bottom>
      <diagonal/>
    </border>
    <border>
      <left style="thin">
        <color rgb="FF8EA9DB"/>
      </left>
      <right style="thin">
        <color rgb="FF8EA9DB"/>
      </right>
      <top style="thin">
        <color rgb="FF8EA9DB"/>
      </top>
      <bottom/>
      <diagonal/>
    </border>
    <border>
      <left style="thin">
        <color rgb="FF8EA9DB"/>
      </left>
      <right style="thin">
        <color rgb="FF8EA9DB"/>
      </right>
      <top/>
      <bottom/>
      <diagonal/>
    </border>
    <border>
      <left style="thin">
        <color rgb="FF8EA9DB"/>
      </left>
      <right style="thin">
        <color rgb="FF8EA9DB"/>
      </right>
      <top/>
      <bottom style="thin">
        <color rgb="FF8EA9DB"/>
      </bottom>
      <diagonal/>
    </border>
    <border>
      <left/>
      <right/>
      <top style="thin">
        <color rgb="FF8EA9DB"/>
      </top>
      <bottom/>
      <diagonal/>
    </border>
    <border>
      <left style="thin">
        <color rgb="FF8EA9DB"/>
      </left>
      <right/>
      <top style="thin">
        <color rgb="FF8EA9DB"/>
      </top>
      <bottom style="thin">
        <color rgb="FF8EA9DB"/>
      </bottom>
      <diagonal/>
    </border>
    <border>
      <left/>
      <right/>
      <top style="thin">
        <color rgb="FF8EA9DB"/>
      </top>
      <bottom style="thin">
        <color rgb="FF8EA9DB"/>
      </bottom>
      <diagonal/>
    </border>
    <border>
      <left/>
      <right style="thin">
        <color rgb="FF8EA9DB"/>
      </right>
      <top style="thin">
        <color rgb="FF8EA9DB"/>
      </top>
      <bottom style="thin">
        <color rgb="FF8EA9DB"/>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9" fontId="8" fillId="0" borderId="0" applyFont="0" applyFill="0" applyBorder="0" applyAlignment="0" applyProtection="0"/>
    <xf numFmtId="43" fontId="8" fillId="0" borderId="0" applyFont="0" applyFill="0" applyBorder="0" applyAlignment="0" applyProtection="0"/>
  </cellStyleXfs>
  <cellXfs count="124">
    <xf numFmtId="0" fontId="0" fillId="0" borderId="0" xfId="0"/>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3" fontId="1"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3" fontId="0" fillId="0" borderId="0" xfId="0" applyNumberFormat="1"/>
    <xf numFmtId="3"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10" fontId="0" fillId="0" borderId="0" xfId="1" applyNumberFormat="1" applyFont="1" applyAlignment="1">
      <alignment horizontal="center"/>
    </xf>
    <xf numFmtId="10" fontId="9" fillId="0" borderId="0" xfId="1" applyNumberFormat="1" applyFont="1" applyAlignment="1">
      <alignment horizontal="center"/>
    </xf>
    <xf numFmtId="3" fontId="0" fillId="0" borderId="0" xfId="0" applyNumberFormat="1" applyAlignment="1">
      <alignment horizontal="center"/>
    </xf>
    <xf numFmtId="10" fontId="12" fillId="0" borderId="0" xfId="1" applyNumberFormat="1" applyFont="1" applyAlignment="1">
      <alignment horizontal="center"/>
    </xf>
    <xf numFmtId="0" fontId="2" fillId="0" borderId="0" xfId="0" applyFont="1" applyBorder="1" applyAlignment="1">
      <alignment horizontal="center" vertical="center"/>
    </xf>
    <xf numFmtId="3" fontId="2" fillId="0" borderId="0" xfId="0" applyNumberFormat="1" applyFont="1" applyBorder="1" applyAlignment="1">
      <alignment horizontal="center" vertical="center" wrapText="1"/>
    </xf>
    <xf numFmtId="3" fontId="2" fillId="0" borderId="0" xfId="0" applyNumberFormat="1" applyFont="1" applyBorder="1" applyAlignment="1">
      <alignment horizontal="center" vertical="center"/>
    </xf>
    <xf numFmtId="3" fontId="9" fillId="0" borderId="0" xfId="0" applyNumberFormat="1" applyFont="1" applyBorder="1" applyAlignment="1">
      <alignment horizontal="center"/>
    </xf>
    <xf numFmtId="10" fontId="9" fillId="0" borderId="0" xfId="1" applyNumberFormat="1" applyFont="1" applyBorder="1" applyAlignment="1">
      <alignment horizontal="center"/>
    </xf>
    <xf numFmtId="0" fontId="0" fillId="0" borderId="0" xfId="0" applyAlignment="1">
      <alignment horizontal="center"/>
    </xf>
    <xf numFmtId="0" fontId="9" fillId="0" borderId="0" xfId="0" applyFont="1" applyAlignment="1">
      <alignment horizontal="center"/>
    </xf>
    <xf numFmtId="3" fontId="13" fillId="0" borderId="0" xfId="0" applyNumberFormat="1" applyFont="1" applyAlignment="1">
      <alignment horizontal="center"/>
    </xf>
    <xf numFmtId="3" fontId="9" fillId="0" borderId="0" xfId="0" applyNumberFormat="1" applyFont="1" applyAlignment="1">
      <alignment horizontal="center"/>
    </xf>
    <xf numFmtId="49" fontId="2" fillId="0" borderId="1" xfId="0" applyNumberFormat="1" applyFont="1" applyBorder="1" applyAlignment="1">
      <alignment horizontal="justify" vertical="center" wrapText="1"/>
    </xf>
    <xf numFmtId="49" fontId="2" fillId="0" borderId="1" xfId="0" applyNumberFormat="1" applyFont="1" applyBorder="1" applyAlignment="1">
      <alignment horizontal="justify" vertical="top" wrapText="1"/>
    </xf>
    <xf numFmtId="49" fontId="2" fillId="0" borderId="1" xfId="0" applyNumberFormat="1" applyFont="1" applyBorder="1" applyAlignment="1">
      <alignment horizontal="center" vertical="top" wrapText="1"/>
    </xf>
    <xf numFmtId="10" fontId="11" fillId="0" borderId="0" xfId="1" applyNumberFormat="1" applyFont="1" applyAlignment="1">
      <alignment horizontal="center"/>
    </xf>
    <xf numFmtId="10" fontId="11" fillId="0" borderId="0" xfId="1" applyNumberFormat="1" applyFont="1" applyBorder="1" applyAlignment="1">
      <alignment horizontal="center"/>
    </xf>
    <xf numFmtId="0" fontId="12" fillId="0" borderId="0" xfId="0" applyFont="1"/>
    <xf numFmtId="0" fontId="12" fillId="0" borderId="0" xfId="0" applyFont="1" applyAlignment="1">
      <alignment horizontal="left"/>
    </xf>
    <xf numFmtId="10" fontId="8" fillId="0" borderId="0" xfId="1" applyNumberFormat="1" applyFont="1" applyBorder="1" applyAlignment="1">
      <alignment horizontal="center"/>
    </xf>
    <xf numFmtId="0" fontId="19" fillId="0" borderId="0" xfId="0" applyFont="1"/>
    <xf numFmtId="10" fontId="8" fillId="0" borderId="0" xfId="1" applyNumberFormat="1" applyFont="1" applyAlignment="1">
      <alignment horizontal="center"/>
    </xf>
    <xf numFmtId="3" fontId="0" fillId="0" borderId="0" xfId="0" applyNumberFormat="1" applyFont="1" applyAlignment="1">
      <alignment horizontal="center"/>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3" fontId="22" fillId="0" borderId="0" xfId="0" applyNumberFormat="1" applyFont="1" applyBorder="1" applyAlignment="1">
      <alignment horizontal="center"/>
    </xf>
    <xf numFmtId="10" fontId="22" fillId="0" borderId="0" xfId="1" applyNumberFormat="1" applyFont="1" applyBorder="1" applyAlignment="1">
      <alignment horizontal="center"/>
    </xf>
    <xf numFmtId="0" fontId="23" fillId="0" borderId="0" xfId="0" applyFont="1"/>
    <xf numFmtId="0" fontId="0" fillId="0" borderId="3" xfId="0" applyBorder="1" applyAlignment="1">
      <alignment vertical="center" wrapText="1"/>
    </xf>
    <xf numFmtId="4" fontId="1" fillId="0" borderId="1" xfId="0" applyNumberFormat="1" applyFont="1" applyBorder="1" applyAlignment="1">
      <alignment horizontal="center" vertical="center" wrapText="1"/>
    </xf>
    <xf numFmtId="3" fontId="7" fillId="0" borderId="0" xfId="0" applyNumberFormat="1" applyFont="1" applyBorder="1" applyAlignment="1">
      <alignment horizontal="center" vertical="center" wrapText="1"/>
    </xf>
    <xf numFmtId="3" fontId="5" fillId="0" borderId="0" xfId="0" applyNumberFormat="1" applyFont="1" applyBorder="1" applyAlignment="1">
      <alignment horizontal="center" vertical="center" wrapText="1"/>
    </xf>
    <xf numFmtId="3" fontId="12" fillId="0" borderId="0" xfId="0" applyNumberFormat="1" applyFont="1" applyBorder="1" applyAlignment="1">
      <alignment horizontal="center"/>
    </xf>
    <xf numFmtId="4" fontId="0" fillId="0" borderId="0" xfId="0" applyNumberFormat="1"/>
    <xf numFmtId="4" fontId="11" fillId="0" borderId="0" xfId="0" applyNumberFormat="1" applyFont="1"/>
    <xf numFmtId="4" fontId="12" fillId="0" borderId="0" xfId="0" applyNumberFormat="1" applyFont="1"/>
    <xf numFmtId="0" fontId="11" fillId="0" borderId="0" xfId="0" applyFont="1" applyAlignment="1">
      <alignment horizontal="right"/>
    </xf>
    <xf numFmtId="0" fontId="9" fillId="0" borderId="0" xfId="0" applyFont="1" applyAlignment="1">
      <alignment horizontal="right"/>
    </xf>
    <xf numFmtId="4" fontId="7" fillId="0" borderId="1" xfId="0" applyNumberFormat="1" applyFont="1" applyBorder="1" applyAlignment="1">
      <alignment horizontal="center" vertical="center"/>
    </xf>
    <xf numFmtId="3" fontId="11" fillId="0" borderId="0" xfId="0" applyNumberFormat="1" applyFont="1" applyAlignment="1">
      <alignment horizontal="center"/>
    </xf>
    <xf numFmtId="3" fontId="2" fillId="0" borderId="1" xfId="0" applyNumberFormat="1" applyFont="1" applyBorder="1" applyAlignment="1">
      <alignment horizontal="left" vertical="center" wrapText="1"/>
    </xf>
    <xf numFmtId="0" fontId="0" fillId="0" borderId="0" xfId="0" applyBorder="1" applyAlignment="1">
      <alignment horizontal="right"/>
    </xf>
    <xf numFmtId="3" fontId="7" fillId="0" borderId="0" xfId="0" applyNumberFormat="1" applyFont="1" applyBorder="1" applyAlignment="1">
      <alignment horizontal="right" vertical="center" wrapText="1"/>
    </xf>
    <xf numFmtId="3" fontId="16" fillId="0" borderId="0" xfId="0" applyNumberFormat="1" applyFont="1" applyBorder="1" applyAlignment="1">
      <alignment horizontal="right" vertical="center" wrapText="1"/>
    </xf>
    <xf numFmtId="164" fontId="16" fillId="0" borderId="0" xfId="0" applyNumberFormat="1" applyFont="1" applyBorder="1" applyAlignment="1">
      <alignment horizontal="right" vertical="center" wrapText="1"/>
    </xf>
    <xf numFmtId="4" fontId="16" fillId="0" borderId="0" xfId="0" applyNumberFormat="1" applyFont="1" applyBorder="1" applyAlignment="1">
      <alignment horizontal="right" vertical="center" wrapText="1"/>
    </xf>
    <xf numFmtId="164" fontId="16" fillId="0" borderId="0" xfId="2" applyNumberFormat="1" applyFont="1" applyBorder="1" applyAlignment="1">
      <alignment horizontal="right" vertical="center" wrapText="1"/>
    </xf>
    <xf numFmtId="164" fontId="0" fillId="0" borderId="0" xfId="0" applyNumberFormat="1"/>
    <xf numFmtId="4" fontId="7" fillId="0" borderId="0" xfId="0" applyNumberFormat="1" applyFont="1" applyBorder="1" applyAlignment="1">
      <alignment horizontal="right" vertical="center" wrapText="1"/>
    </xf>
    <xf numFmtId="3" fontId="25" fillId="0" borderId="0" xfId="0" applyNumberFormat="1" applyFont="1" applyAlignment="1">
      <alignment horizontal="center"/>
    </xf>
    <xf numFmtId="10" fontId="26" fillId="0" borderId="0" xfId="1" applyNumberFormat="1" applyFont="1" applyAlignment="1">
      <alignment horizontal="center"/>
    </xf>
    <xf numFmtId="3" fontId="5" fillId="0" borderId="0" xfId="0" applyNumberFormat="1" applyFont="1" applyBorder="1" applyAlignment="1">
      <alignment horizontal="right" vertical="center" wrapText="1"/>
    </xf>
    <xf numFmtId="3" fontId="22" fillId="0" borderId="0" xfId="0" applyNumberFormat="1" applyFont="1" applyBorder="1" applyAlignment="1">
      <alignment horizontal="right"/>
    </xf>
    <xf numFmtId="3" fontId="12" fillId="0" borderId="0" xfId="0" applyNumberFormat="1" applyFont="1" applyBorder="1" applyAlignment="1">
      <alignment horizontal="right"/>
    </xf>
    <xf numFmtId="3" fontId="13" fillId="0" borderId="0" xfId="0" applyNumberFormat="1" applyFont="1"/>
    <xf numFmtId="0" fontId="13" fillId="0" borderId="0" xfId="0" applyFont="1"/>
    <xf numFmtId="0" fontId="28" fillId="0" borderId="0" xfId="0" applyFont="1"/>
    <xf numFmtId="4" fontId="13" fillId="0" borderId="0" xfId="0" applyNumberFormat="1" applyFont="1"/>
    <xf numFmtId="4" fontId="29" fillId="0" borderId="0" xfId="0" applyNumberFormat="1" applyFont="1"/>
    <xf numFmtId="4" fontId="29" fillId="0" borderId="0" xfId="0" applyNumberFormat="1" applyFont="1" applyBorder="1" applyAlignment="1">
      <alignment horizontal="right" vertical="center" wrapText="1"/>
    </xf>
    <xf numFmtId="0" fontId="13" fillId="0" borderId="0" xfId="0" applyFont="1" applyAlignment="1">
      <alignment horizontal="center"/>
    </xf>
    <xf numFmtId="4" fontId="28" fillId="0" borderId="0" xfId="0" applyNumberFormat="1" applyFont="1"/>
    <xf numFmtId="4" fontId="28" fillId="0" borderId="0" xfId="0" applyNumberFormat="1" applyFont="1" applyBorder="1" applyAlignment="1">
      <alignment horizontal="right" vertical="center" wrapText="1"/>
    </xf>
    <xf numFmtId="3" fontId="24" fillId="0" borderId="0" xfId="0" applyNumberFormat="1" applyFont="1"/>
    <xf numFmtId="3" fontId="29" fillId="0" borderId="0" xfId="0" applyNumberFormat="1" applyFont="1" applyBorder="1" applyAlignment="1">
      <alignment horizontal="right"/>
    </xf>
    <xf numFmtId="3" fontId="24" fillId="0" borderId="0" xfId="0" applyNumberFormat="1" applyFont="1" applyBorder="1" applyAlignment="1">
      <alignment horizontal="right"/>
    </xf>
    <xf numFmtId="3" fontId="28" fillId="0" borderId="0" xfId="0" applyNumberFormat="1" applyFont="1" applyBorder="1" applyAlignment="1">
      <alignment horizontal="right"/>
    </xf>
    <xf numFmtId="3" fontId="28" fillId="0" borderId="0" xfId="0" applyNumberFormat="1" applyFont="1"/>
    <xf numFmtId="3" fontId="11" fillId="0" borderId="0" xfId="0" applyNumberFormat="1" applyFont="1"/>
    <xf numFmtId="3" fontId="30" fillId="0" borderId="0" xfId="0" applyNumberFormat="1" applyFont="1"/>
    <xf numFmtId="4" fontId="30" fillId="0" borderId="0" xfId="0" applyNumberFormat="1" applyFont="1"/>
    <xf numFmtId="0" fontId="7" fillId="0" borderId="1" xfId="0" applyFont="1" applyBorder="1" applyAlignment="1">
      <alignment horizontal="justify" vertical="top" wrapText="1"/>
    </xf>
    <xf numFmtId="3" fontId="7" fillId="0" borderId="1" xfId="0" applyNumberFormat="1" applyFont="1" applyBorder="1" applyAlignment="1">
      <alignment horizontal="center" vertical="center" wrapText="1"/>
    </xf>
    <xf numFmtId="49" fontId="7" fillId="0" borderId="1" xfId="0" applyNumberFormat="1" applyFont="1" applyBorder="1" applyAlignment="1">
      <alignment horizontal="center" vertical="top" wrapText="1"/>
    </xf>
    <xf numFmtId="49" fontId="2" fillId="0" borderId="1" xfId="0" applyNumberFormat="1" applyFont="1" applyBorder="1" applyAlignment="1">
      <alignment horizontal="center" vertical="center"/>
    </xf>
    <xf numFmtId="3" fontId="7" fillId="0" borderId="0" xfId="0" applyNumberFormat="1" applyFont="1" applyFill="1" applyBorder="1" applyAlignment="1">
      <alignment horizontal="center" vertical="center" wrapText="1"/>
    </xf>
    <xf numFmtId="3" fontId="7" fillId="0" borderId="1" xfId="0" applyNumberFormat="1" applyFont="1" applyBorder="1" applyAlignment="1">
      <alignment horizontal="center" vertical="center"/>
    </xf>
    <xf numFmtId="43" fontId="0" fillId="0" borderId="0" xfId="2" applyFont="1"/>
    <xf numFmtId="3" fontId="11" fillId="3" borderId="0" xfId="0" applyNumberFormat="1" applyFont="1" applyFill="1"/>
    <xf numFmtId="3" fontId="12" fillId="3" borderId="0" xfId="0" applyNumberFormat="1" applyFont="1" applyFill="1"/>
    <xf numFmtId="39" fontId="33" fillId="0" borderId="9" xfId="0" applyNumberFormat="1" applyFont="1" applyBorder="1" applyAlignment="1">
      <alignment horizontal="center" vertical="center" wrapText="1"/>
    </xf>
    <xf numFmtId="0" fontId="34" fillId="0" borderId="10" xfId="0" applyFont="1" applyBorder="1" applyAlignment="1">
      <alignment horizontal="center" vertical="center"/>
    </xf>
    <xf numFmtId="0" fontId="34" fillId="0" borderId="11" xfId="0" applyFont="1" applyBorder="1" applyAlignment="1">
      <alignment horizontal="center" vertical="center"/>
    </xf>
    <xf numFmtId="0" fontId="33" fillId="0" borderId="9" xfId="0" applyFont="1" applyBorder="1" applyAlignment="1">
      <alignment horizontal="center" vertical="center"/>
    </xf>
    <xf numFmtId="166" fontId="33" fillId="0" borderId="9" xfId="2" applyNumberFormat="1" applyFont="1" applyFill="1" applyBorder="1" applyAlignment="1">
      <alignment horizontal="center" vertical="center" wrapText="1"/>
    </xf>
    <xf numFmtId="166" fontId="34" fillId="0" borderId="11" xfId="2" applyNumberFormat="1" applyFont="1" applyFill="1" applyBorder="1" applyAlignment="1">
      <alignment horizontal="center" vertical="center"/>
    </xf>
    <xf numFmtId="166" fontId="33" fillId="0" borderId="9" xfId="2" applyNumberFormat="1" applyFont="1" applyFill="1" applyBorder="1" applyAlignment="1">
      <alignment horizontal="center" vertical="center"/>
    </xf>
    <xf numFmtId="166" fontId="33" fillId="0" borderId="9" xfId="0" applyNumberFormat="1" applyFont="1" applyBorder="1" applyAlignment="1">
      <alignment vertical="center"/>
    </xf>
    <xf numFmtId="166" fontId="0" fillId="0" borderId="0" xfId="0" applyNumberFormat="1"/>
    <xf numFmtId="167" fontId="34" fillId="0" borderId="11" xfId="0" applyNumberFormat="1" applyFont="1" applyBorder="1" applyAlignment="1">
      <alignment vertical="center"/>
    </xf>
    <xf numFmtId="167" fontId="33" fillId="0" borderId="9" xfId="0" applyNumberFormat="1" applyFont="1" applyBorder="1" applyAlignment="1">
      <alignment vertical="center"/>
    </xf>
    <xf numFmtId="3" fontId="24" fillId="0" borderId="0" xfId="0" applyNumberFormat="1" applyFont="1" applyAlignment="1">
      <alignment horizontal="center" vertical="center"/>
    </xf>
    <xf numFmtId="3" fontId="27" fillId="2" borderId="6" xfId="0" applyNumberFormat="1" applyFont="1" applyFill="1" applyBorder="1" applyAlignment="1">
      <alignment horizontal="center" vertical="center" wrapText="1"/>
    </xf>
    <xf numFmtId="3" fontId="27" fillId="2" borderId="7" xfId="0" applyNumberFormat="1" applyFont="1" applyFill="1" applyBorder="1" applyAlignment="1">
      <alignment horizontal="center" vertical="center" wrapText="1"/>
    </xf>
    <xf numFmtId="3" fontId="27" fillId="2" borderId="8" xfId="0" applyNumberFormat="1" applyFont="1" applyFill="1" applyBorder="1" applyAlignment="1">
      <alignment horizontal="center" vertical="center" wrapText="1"/>
    </xf>
    <xf numFmtId="49" fontId="18" fillId="0" borderId="5" xfId="0" applyNumberFormat="1" applyFont="1" applyBorder="1" applyAlignment="1">
      <alignment horizontal="justify" vertical="center" wrapText="1"/>
    </xf>
    <xf numFmtId="49" fontId="17" fillId="0" borderId="5" xfId="0" applyNumberFormat="1" applyFont="1" applyBorder="1" applyAlignment="1">
      <alignment horizontal="justify" vertical="center" wrapText="1"/>
    </xf>
    <xf numFmtId="0" fontId="1" fillId="0" borderId="2" xfId="0" applyFont="1" applyBorder="1" applyAlignment="1">
      <alignment horizontal="justify" vertical="center" wrapText="1"/>
    </xf>
    <xf numFmtId="0" fontId="0" fillId="0" borderId="3" xfId="0" applyBorder="1" applyAlignment="1">
      <alignment horizontal="justify" vertical="center" wrapText="1"/>
    </xf>
    <xf numFmtId="0" fontId="0" fillId="0" borderId="3" xfId="0" applyBorder="1" applyAlignment="1">
      <alignment vertical="center" wrapText="1"/>
    </xf>
    <xf numFmtId="0" fontId="0" fillId="0" borderId="4" xfId="0" applyBorder="1" applyAlignment="1">
      <alignment vertical="center" wrapText="1"/>
    </xf>
    <xf numFmtId="49" fontId="17" fillId="0" borderId="5" xfId="0" applyNumberFormat="1" applyFont="1" applyBorder="1" applyAlignment="1">
      <alignment horizontal="justify" wrapText="1"/>
    </xf>
    <xf numFmtId="0" fontId="31" fillId="0" borderId="2" xfId="0" applyFont="1" applyBorder="1" applyAlignment="1">
      <alignment horizontal="justify" vertical="center" wrapText="1"/>
    </xf>
    <xf numFmtId="0" fontId="32" fillId="0" borderId="4" xfId="0" applyFont="1" applyBorder="1" applyAlignment="1">
      <alignment horizontal="justify"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3" fontId="7" fillId="0" borderId="2" xfId="0" applyNumberFormat="1" applyFont="1" applyBorder="1" applyAlignment="1">
      <alignment horizontal="justify" vertical="top" wrapText="1"/>
    </xf>
    <xf numFmtId="0" fontId="0" fillId="0" borderId="3" xfId="0" applyBorder="1" applyAlignment="1">
      <alignment horizontal="justify" vertical="top" wrapText="1"/>
    </xf>
    <xf numFmtId="0" fontId="0" fillId="0" borderId="4" xfId="0" applyBorder="1" applyAlignment="1">
      <alignment horizontal="justify" vertical="top" wrapText="1"/>
    </xf>
    <xf numFmtId="165" fontId="2" fillId="0" borderId="1" xfId="2" applyNumberFormat="1" applyFont="1" applyBorder="1" applyAlignment="1">
      <alignment horizontal="justify" vertical="top" wrapText="1"/>
    </xf>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Inf_Inst\Recuperaci&#243;n\Informaci&#243;n%20Varios%20FOSUVI\2022\Distribuci&#243;n%20Presupuesto%20FOSUVI%202022%20para%20DF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7-2022"/>
      <sheetName val="Hoja1"/>
      <sheetName val="Distr"/>
      <sheetName val="Pres Ordinario"/>
      <sheetName val="Pres Art 59"/>
      <sheetName val="Ponderación Art 59"/>
      <sheetName val="Distrib Pres 2022"/>
      <sheetName val="Distrib Pres 2023"/>
      <sheetName val="Distrib Pres 2024"/>
      <sheetName val="Distrib Pres 2025"/>
      <sheetName val="Progr 21"/>
      <sheetName val="Progr Compr 20"/>
      <sheetName val="Progr Total 2021"/>
      <sheetName val="Distribución CGR"/>
      <sheetName val="Comisión LC"/>
      <sheetName val="Formularios N 4-2021"/>
      <sheetName val="Formularios N 5-2021"/>
      <sheetName val="Rendimientos FOSUVI"/>
      <sheetName val="Rend EA 21"/>
      <sheetName val="Rend Compr 20"/>
      <sheetName val="Dev Bonos"/>
      <sheetName val="BFV PP"/>
      <sheetName val="Otros Ingresos"/>
      <sheetName val="Otros Egresos"/>
      <sheetName val="ORD COMPR 20"/>
      <sheetName val="Presupuesto"/>
      <sheetName val="ART 59 COMPR 20"/>
      <sheetName val="Compr 2015"/>
      <sheetName val="Comisión Nov-Dic11"/>
      <sheetName val="Formularios N 5-2017"/>
      <sheetName val="Form #5 (Gastos) 12"/>
      <sheetName val="Form #4 (Ingresos 2012)"/>
      <sheetName val="Form #4 (Ingresos)"/>
      <sheetName val="Form #4 (Ingresos 2011)"/>
      <sheetName val="Form #5 (Gastos 2011)"/>
      <sheetName val="Form #6 (Gastos)"/>
      <sheetName val="Form #5 (Gastos)"/>
      <sheetName val="Pres x Programa"/>
      <sheetName val="Proy Art 59"/>
      <sheetName val="Rendimientos EA 2017"/>
      <sheetName val="Ponderación Ord"/>
      <sheetName val="Ordinario Imp Sol"/>
      <sheetName val="Art 59 Imp Sol"/>
      <sheetName val="Indiv. Art. 59"/>
      <sheetName val="Art 59"/>
      <sheetName val="Proy Junio-10"/>
      <sheetName val="Bono Colectivo"/>
    </sheetNames>
    <sheetDataSet>
      <sheetData sheetId="0">
        <row r="7">
          <cell r="AG7">
            <v>69391.219161050729</v>
          </cell>
        </row>
        <row r="8">
          <cell r="AG8">
            <v>23265.394315826961</v>
          </cell>
        </row>
        <row r="43">
          <cell r="AF43">
            <v>2310</v>
          </cell>
          <cell r="AG43">
            <v>22522.990236711608</v>
          </cell>
        </row>
        <row r="44">
          <cell r="AF44">
            <v>1064</v>
          </cell>
          <cell r="AG44">
            <v>13046.521420477533</v>
          </cell>
        </row>
        <row r="45">
          <cell r="AF45">
            <v>803</v>
          </cell>
          <cell r="AG45">
            <v>10761.481777911016</v>
          </cell>
        </row>
        <row r="46">
          <cell r="AF46">
            <v>1954</v>
          </cell>
          <cell r="AG46">
            <v>17598.604860489555</v>
          </cell>
        </row>
        <row r="47">
          <cell r="AF47">
            <v>1795</v>
          </cell>
          <cell r="AG47">
            <v>17429.352643037331</v>
          </cell>
        </row>
        <row r="48">
          <cell r="AF48">
            <v>1720</v>
          </cell>
          <cell r="AG48">
            <v>15800.003929620631</v>
          </cell>
        </row>
        <row r="49">
          <cell r="AF49">
            <v>9646</v>
          </cell>
          <cell r="AG49">
            <v>97158.954868247674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B396F-0196-9442-9898-3DDF26B75C3A}">
  <dimension ref="B5:J175"/>
  <sheetViews>
    <sheetView showGridLines="0" tabSelected="1" topLeftCell="C15" zoomScale="80" zoomScaleNormal="80" workbookViewId="0">
      <selection activeCell="F15" sqref="F15:F20"/>
    </sheetView>
  </sheetViews>
  <sheetFormatPr baseColWidth="10" defaultRowHeight="15.5"/>
  <cols>
    <col min="2" max="2" width="32.1640625" customWidth="1"/>
    <col min="3" max="3" width="26.6640625" customWidth="1"/>
    <col min="4" max="4" width="41.6640625" customWidth="1"/>
    <col min="5" max="5" width="50" customWidth="1"/>
    <col min="6" max="6" width="52.1640625" customWidth="1"/>
    <col min="7" max="7" width="14.5" bestFit="1" customWidth="1"/>
    <col min="9" max="9" width="17.33203125" customWidth="1"/>
  </cols>
  <sheetData>
    <row r="5" spans="2:10" ht="39" customHeight="1">
      <c r="B5" s="4" t="s">
        <v>5</v>
      </c>
      <c r="C5" s="105" t="s">
        <v>75</v>
      </c>
      <c r="D5" s="105"/>
      <c r="E5" s="105"/>
    </row>
    <row r="8" spans="2:10">
      <c r="F8" t="s">
        <v>8</v>
      </c>
    </row>
    <row r="9" spans="2:10" ht="66" customHeight="1">
      <c r="B9" s="5" t="s">
        <v>0</v>
      </c>
      <c r="C9" s="5" t="s">
        <v>1</v>
      </c>
      <c r="D9" s="6" t="s">
        <v>2</v>
      </c>
      <c r="E9" s="6" t="s">
        <v>3</v>
      </c>
      <c r="F9" s="5" t="s">
        <v>4</v>
      </c>
    </row>
    <row r="10" spans="2:10" ht="55.25" customHeight="1">
      <c r="B10" s="111" t="s">
        <v>6</v>
      </c>
      <c r="C10" s="11" t="s">
        <v>12</v>
      </c>
      <c r="D10" s="12" t="s">
        <v>73</v>
      </c>
      <c r="E10" s="3" t="s">
        <v>76</v>
      </c>
      <c r="F10" s="8"/>
      <c r="G10">
        <f>9100-8906</f>
        <v>194</v>
      </c>
      <c r="H10">
        <f>40198-G10</f>
        <v>40004</v>
      </c>
      <c r="J10" s="9"/>
    </row>
    <row r="11" spans="2:10" ht="87">
      <c r="B11" s="112"/>
      <c r="C11" s="11" t="s">
        <v>13</v>
      </c>
      <c r="D11" s="11" t="s">
        <v>11</v>
      </c>
      <c r="E11" s="52">
        <f>454981.69-57698.36+9.61</f>
        <v>397292.94</v>
      </c>
      <c r="F11" s="52"/>
      <c r="G11" s="47">
        <f>E123</f>
        <v>9.6134768776973942</v>
      </c>
      <c r="H11" s="47">
        <f>397283.33+G11</f>
        <v>397292.9434768777</v>
      </c>
      <c r="I11" s="91"/>
      <c r="J11" s="9"/>
    </row>
    <row r="12" spans="2:10">
      <c r="B12" s="112"/>
      <c r="C12" s="106" t="s">
        <v>61</v>
      </c>
      <c r="D12" s="107"/>
      <c r="E12" s="107"/>
      <c r="F12" s="108"/>
      <c r="G12" s="9"/>
      <c r="J12" s="9"/>
    </row>
    <row r="13" spans="2:10">
      <c r="B13" s="112"/>
      <c r="C13" s="3" t="s">
        <v>30</v>
      </c>
      <c r="D13" s="3" t="s">
        <v>43</v>
      </c>
      <c r="E13" s="88" t="s">
        <v>77</v>
      </c>
      <c r="F13" s="54"/>
      <c r="G13" s="9"/>
      <c r="J13" s="9"/>
    </row>
    <row r="14" spans="2:10" ht="174">
      <c r="B14" s="112"/>
      <c r="C14" s="1" t="s">
        <v>9</v>
      </c>
      <c r="D14" s="7" t="s">
        <v>69</v>
      </c>
      <c r="E14" s="7" t="s">
        <v>78</v>
      </c>
      <c r="F14" s="85" t="s">
        <v>112</v>
      </c>
      <c r="G14" s="9">
        <f>11332-8906</f>
        <v>2426</v>
      </c>
      <c r="H14">
        <f>4502+92657</f>
        <v>97159</v>
      </c>
      <c r="J14" s="9"/>
    </row>
    <row r="15" spans="2:10" ht="29">
      <c r="B15" s="112"/>
      <c r="C15" s="11" t="s">
        <v>31</v>
      </c>
      <c r="D15" s="11" t="s">
        <v>44</v>
      </c>
      <c r="E15" s="11" t="s">
        <v>79</v>
      </c>
      <c r="F15" s="120" t="s">
        <v>113</v>
      </c>
      <c r="G15" s="9"/>
      <c r="J15" s="9"/>
    </row>
    <row r="16" spans="2:10" ht="53.15" customHeight="1">
      <c r="B16" s="112"/>
      <c r="C16" s="11" t="s">
        <v>32</v>
      </c>
      <c r="D16" s="3" t="s">
        <v>45</v>
      </c>
      <c r="E16" s="10" t="s">
        <v>80</v>
      </c>
      <c r="F16" s="121"/>
      <c r="G16" s="9"/>
      <c r="J16" s="9"/>
    </row>
    <row r="17" spans="2:10" ht="29">
      <c r="B17" s="112"/>
      <c r="C17" s="11" t="s">
        <v>33</v>
      </c>
      <c r="D17" s="3" t="s">
        <v>46</v>
      </c>
      <c r="E17" s="10" t="s">
        <v>81</v>
      </c>
      <c r="F17" s="121"/>
      <c r="G17" s="9"/>
      <c r="J17" s="9"/>
    </row>
    <row r="18" spans="2:10" ht="29">
      <c r="B18" s="112"/>
      <c r="C18" s="11" t="s">
        <v>34</v>
      </c>
      <c r="D18" s="3" t="s">
        <v>47</v>
      </c>
      <c r="E18" s="10" t="s">
        <v>82</v>
      </c>
      <c r="F18" s="121"/>
      <c r="G18" s="9"/>
      <c r="J18" s="9"/>
    </row>
    <row r="19" spans="2:10" ht="29">
      <c r="B19" s="112"/>
      <c r="C19" s="11" t="s">
        <v>35</v>
      </c>
      <c r="D19" s="3" t="s">
        <v>48</v>
      </c>
      <c r="E19" s="10" t="s">
        <v>84</v>
      </c>
      <c r="F19" s="121"/>
      <c r="G19" s="9"/>
      <c r="J19" s="9"/>
    </row>
    <row r="20" spans="2:10" ht="29">
      <c r="B20" s="112"/>
      <c r="C20" s="11" t="s">
        <v>36</v>
      </c>
      <c r="D20" s="3" t="s">
        <v>49</v>
      </c>
      <c r="E20" s="10" t="s">
        <v>83</v>
      </c>
      <c r="F20" s="122"/>
      <c r="G20" s="9"/>
      <c r="J20" s="9"/>
    </row>
    <row r="21" spans="2:10">
      <c r="B21" s="112"/>
      <c r="C21" s="1" t="s">
        <v>10</v>
      </c>
      <c r="D21" s="43">
        <v>122200.21</v>
      </c>
      <c r="E21" s="90">
        <f>92647+G11</f>
        <v>92656.613476877697</v>
      </c>
      <c r="F21" s="123"/>
      <c r="G21" s="9"/>
      <c r="J21" s="9"/>
    </row>
    <row r="22" spans="2:10" ht="29">
      <c r="B22" s="112"/>
      <c r="C22" s="2" t="s">
        <v>37</v>
      </c>
      <c r="D22" s="10" t="s">
        <v>50</v>
      </c>
      <c r="E22" s="11" t="s">
        <v>89</v>
      </c>
      <c r="F22" s="120" t="s">
        <v>114</v>
      </c>
      <c r="G22" s="9">
        <f>17912+17955+18583+15176+14363+8658</f>
        <v>92647</v>
      </c>
      <c r="J22" s="9"/>
    </row>
    <row r="23" spans="2:10" ht="61.5" customHeight="1">
      <c r="B23" s="112"/>
      <c r="C23" s="10" t="s">
        <v>38</v>
      </c>
      <c r="D23" s="10" t="s">
        <v>51</v>
      </c>
      <c r="E23" s="10" t="s">
        <v>90</v>
      </c>
      <c r="F23" s="121"/>
      <c r="G23" s="9">
        <f>17914+17957+18585+15178+14364+8659</f>
        <v>92657</v>
      </c>
      <c r="J23" s="9"/>
    </row>
    <row r="24" spans="2:10" ht="29">
      <c r="B24" s="112"/>
      <c r="C24" s="10" t="s">
        <v>39</v>
      </c>
      <c r="D24" s="10" t="s">
        <v>52</v>
      </c>
      <c r="E24" s="10" t="s">
        <v>91</v>
      </c>
      <c r="F24" s="121"/>
      <c r="G24" s="9"/>
      <c r="J24" s="9"/>
    </row>
    <row r="25" spans="2:10" ht="29">
      <c r="B25" s="112"/>
      <c r="C25" s="10" t="s">
        <v>40</v>
      </c>
      <c r="D25" s="10" t="s">
        <v>53</v>
      </c>
      <c r="E25" s="10" t="s">
        <v>92</v>
      </c>
      <c r="F25" s="121"/>
      <c r="G25" s="9"/>
      <c r="J25" s="9"/>
    </row>
    <row r="26" spans="2:10" ht="29">
      <c r="B26" s="112"/>
      <c r="C26" s="10" t="s">
        <v>41</v>
      </c>
      <c r="D26" s="10" t="s">
        <v>54</v>
      </c>
      <c r="E26" s="10" t="s">
        <v>93</v>
      </c>
      <c r="F26" s="121"/>
      <c r="G26" s="9"/>
      <c r="J26" s="9"/>
    </row>
    <row r="27" spans="2:10" ht="29">
      <c r="B27" s="112"/>
      <c r="C27" s="10" t="s">
        <v>42</v>
      </c>
      <c r="D27" s="10" t="s">
        <v>55</v>
      </c>
      <c r="E27" s="10" t="s">
        <v>94</v>
      </c>
      <c r="F27" s="122"/>
      <c r="G27" s="9"/>
      <c r="J27" s="9"/>
    </row>
    <row r="28" spans="2:10">
      <c r="B28" s="112"/>
      <c r="C28" s="10"/>
      <c r="D28" s="10"/>
      <c r="E28" s="10"/>
      <c r="F28" s="54"/>
      <c r="G28" s="9"/>
      <c r="J28" s="9"/>
    </row>
    <row r="29" spans="2:10" ht="156" customHeight="1">
      <c r="B29" s="113"/>
      <c r="C29" s="3" t="s">
        <v>25</v>
      </c>
      <c r="D29" s="26" t="s">
        <v>24</v>
      </c>
      <c r="E29" s="26" t="s">
        <v>85</v>
      </c>
      <c r="F29" s="8"/>
      <c r="G29">
        <f>27.53+27.79+22.42+22.26</f>
        <v>100.00000000000001</v>
      </c>
      <c r="J29" s="9"/>
    </row>
    <row r="30" spans="2:10" ht="187.25" customHeight="1">
      <c r="B30" s="114"/>
      <c r="C30" s="3" t="s">
        <v>67</v>
      </c>
      <c r="D30" s="27" t="s">
        <v>58</v>
      </c>
      <c r="E30" s="27" t="s">
        <v>74</v>
      </c>
      <c r="F30" s="8"/>
      <c r="J30" s="9"/>
    </row>
    <row r="31" spans="2:10" ht="187.25" customHeight="1">
      <c r="B31" s="42"/>
      <c r="C31" s="3" t="s">
        <v>66</v>
      </c>
      <c r="D31" s="27" t="s">
        <v>68</v>
      </c>
      <c r="E31" s="27" t="s">
        <v>86</v>
      </c>
      <c r="F31" s="8"/>
      <c r="J31" s="9"/>
    </row>
    <row r="32" spans="2:10" ht="55.25" customHeight="1">
      <c r="B32" s="115" t="s">
        <v>26</v>
      </c>
      <c r="C32" s="115"/>
      <c r="D32" s="115"/>
      <c r="E32" s="115"/>
      <c r="F32" s="115"/>
    </row>
    <row r="33" spans="2:5">
      <c r="C33" s="9"/>
      <c r="D33" s="29"/>
    </row>
    <row r="34" spans="2:5" ht="18.5">
      <c r="B34" s="34" t="s">
        <v>27</v>
      </c>
      <c r="C34" s="9"/>
      <c r="D34" s="29"/>
    </row>
    <row r="35" spans="2:5">
      <c r="B35" s="23" t="s">
        <v>29</v>
      </c>
      <c r="C35" s="23" t="s">
        <v>22</v>
      </c>
      <c r="D35" s="23" t="s">
        <v>23</v>
      </c>
    </row>
    <row r="36" spans="2:5">
      <c r="B36" s="22">
        <v>2019</v>
      </c>
      <c r="C36" s="36">
        <v>11011</v>
      </c>
      <c r="D36" s="13">
        <f>+C36/$C$40</f>
        <v>0.24641929997314474</v>
      </c>
    </row>
    <row r="37" spans="2:5">
      <c r="B37" s="22">
        <v>2020</v>
      </c>
      <c r="C37" s="36">
        <v>11117</v>
      </c>
      <c r="D37" s="13">
        <f>+C37/$C$40</f>
        <v>0.24879151374093636</v>
      </c>
    </row>
    <row r="38" spans="2:5">
      <c r="B38" s="22">
        <v>2021</v>
      </c>
      <c r="C38" s="36">
        <v>11224</v>
      </c>
      <c r="D38" s="35">
        <f>+C38/$C$40</f>
        <v>0.25118610688389581</v>
      </c>
    </row>
    <row r="39" spans="2:5">
      <c r="B39" s="22">
        <v>2022</v>
      </c>
      <c r="C39" s="36">
        <v>11332</v>
      </c>
      <c r="D39" s="35">
        <f>+C39/$C$40</f>
        <v>0.25360307940202309</v>
      </c>
    </row>
    <row r="40" spans="2:5">
      <c r="B40" s="23" t="s">
        <v>14</v>
      </c>
      <c r="C40" s="25">
        <f>SUM(C36:C39)</f>
        <v>44684</v>
      </c>
      <c r="D40" s="14">
        <f>+C40/$C$40</f>
        <v>1</v>
      </c>
    </row>
    <row r="41" spans="2:5">
      <c r="C41" s="13"/>
    </row>
    <row r="42" spans="2:5">
      <c r="C42" s="13"/>
    </row>
    <row r="43" spans="2:5">
      <c r="B43" s="32" t="s">
        <v>28</v>
      </c>
      <c r="C43" s="13"/>
    </row>
    <row r="44" spans="2:5">
      <c r="B44" s="23" t="s">
        <v>29</v>
      </c>
      <c r="C44" s="23" t="s">
        <v>22</v>
      </c>
      <c r="D44" s="23" t="s">
        <v>23</v>
      </c>
    </row>
    <row r="45" spans="2:5">
      <c r="B45" s="22">
        <v>2019</v>
      </c>
      <c r="C45" s="15">
        <v>11011</v>
      </c>
      <c r="D45" s="29">
        <f>+C45/C49</f>
        <v>0.27524747525247473</v>
      </c>
    </row>
    <row r="46" spans="2:5">
      <c r="B46" s="22">
        <v>2020</v>
      </c>
      <c r="C46" s="15">
        <v>11117</v>
      </c>
      <c r="D46" s="29">
        <f>+C46/C49</f>
        <v>0.27789721027897213</v>
      </c>
    </row>
    <row r="47" spans="2:5">
      <c r="B47" s="22">
        <v>2021</v>
      </c>
      <c r="C47" s="53">
        <f>+C76</f>
        <v>8970</v>
      </c>
      <c r="D47" s="29">
        <f>+C47/C49</f>
        <v>0.22422757724227577</v>
      </c>
    </row>
    <row r="48" spans="2:5">
      <c r="B48" s="22">
        <v>2022</v>
      </c>
      <c r="C48" s="53">
        <v>8906</v>
      </c>
      <c r="D48" s="29">
        <f>+C48/C49</f>
        <v>0.22262773722627738</v>
      </c>
      <c r="E48">
        <f>9100-8906</f>
        <v>194</v>
      </c>
    </row>
    <row r="49" spans="2:6">
      <c r="B49" s="23" t="s">
        <v>14</v>
      </c>
      <c r="C49" s="25">
        <f>+C45+C46+C47+C48</f>
        <v>40004</v>
      </c>
      <c r="D49" s="16">
        <f>SUM(D45:D48)</f>
        <v>0.99999999999999989</v>
      </c>
    </row>
    <row r="50" spans="2:6">
      <c r="C50" s="13"/>
    </row>
    <row r="51" spans="2:6">
      <c r="C51" s="13"/>
    </row>
    <row r="53" spans="2:6" ht="82.25" customHeight="1">
      <c r="B53" s="109" t="s">
        <v>59</v>
      </c>
      <c r="C53" s="110"/>
      <c r="D53" s="110"/>
      <c r="E53" s="110"/>
      <c r="F53" s="110"/>
    </row>
    <row r="54" spans="2:6" ht="18.5">
      <c r="B54" s="34" t="s">
        <v>27</v>
      </c>
    </row>
    <row r="55" spans="2:6">
      <c r="B55" s="31"/>
    </row>
    <row r="56" spans="2:6">
      <c r="B56" s="31"/>
    </row>
    <row r="57" spans="2:6">
      <c r="B57" s="23">
        <v>2021</v>
      </c>
      <c r="C57" s="23" t="s">
        <v>22</v>
      </c>
      <c r="E57" s="55" t="s">
        <v>57</v>
      </c>
    </row>
    <row r="58" spans="2:6">
      <c r="B58" s="17" t="s">
        <v>20</v>
      </c>
      <c r="C58" s="18">
        <v>2450</v>
      </c>
      <c r="D58" s="33">
        <f>+C58/$C$64</f>
        <v>0.21828225231646473</v>
      </c>
      <c r="E58" s="59">
        <v>24669</v>
      </c>
    </row>
    <row r="59" spans="2:6">
      <c r="B59" s="17" t="s">
        <v>15</v>
      </c>
      <c r="C59" s="19">
        <v>2399</v>
      </c>
      <c r="D59" s="33">
        <f t="shared" ref="D59:D64" si="0">+C59/$C$64</f>
        <v>0.21373841767640769</v>
      </c>
      <c r="E59" s="57">
        <v>21893.85</v>
      </c>
      <c r="F59" s="57"/>
    </row>
    <row r="60" spans="2:6">
      <c r="B60" s="17" t="s">
        <v>16</v>
      </c>
      <c r="C60" s="19">
        <v>2439</v>
      </c>
      <c r="D60" s="33">
        <f t="shared" si="0"/>
        <v>0.21730220955096222</v>
      </c>
      <c r="E60" s="59">
        <v>27006.23</v>
      </c>
    </row>
    <row r="61" spans="2:6">
      <c r="B61" s="17" t="s">
        <v>17</v>
      </c>
      <c r="C61" s="19">
        <v>1480</v>
      </c>
      <c r="D61" s="33">
        <f t="shared" si="0"/>
        <v>0.13186029935851745</v>
      </c>
      <c r="E61" s="59">
        <v>13352</v>
      </c>
    </row>
    <row r="62" spans="2:6">
      <c r="B62" s="17" t="s">
        <v>18</v>
      </c>
      <c r="C62" s="19">
        <v>1760</v>
      </c>
      <c r="D62" s="33">
        <f t="shared" si="0"/>
        <v>0.15680684248039914</v>
      </c>
      <c r="E62" s="59">
        <v>22124.639999999999</v>
      </c>
    </row>
    <row r="63" spans="2:6">
      <c r="B63" s="17" t="s">
        <v>19</v>
      </c>
      <c r="C63" s="17">
        <v>696</v>
      </c>
      <c r="D63" s="33">
        <f t="shared" si="0"/>
        <v>6.2009978617248752E-2</v>
      </c>
      <c r="E63" s="59">
        <v>7335.34</v>
      </c>
    </row>
    <row r="64" spans="2:6">
      <c r="B64" s="37" t="s">
        <v>14</v>
      </c>
      <c r="C64" s="20">
        <f>SUM(C58:C63)</f>
        <v>11224</v>
      </c>
      <c r="D64" s="21">
        <f t="shared" si="0"/>
        <v>1</v>
      </c>
      <c r="E64" s="58">
        <f>SUM(E58:E63)</f>
        <v>116381.06</v>
      </c>
    </row>
    <row r="65" spans="2:5">
      <c r="E65" s="60"/>
    </row>
    <row r="66" spans="2:5">
      <c r="E66" s="61"/>
    </row>
    <row r="67" spans="2:5">
      <c r="B67" s="32" t="s">
        <v>28</v>
      </c>
    </row>
    <row r="69" spans="2:5">
      <c r="B69" s="23">
        <v>2021</v>
      </c>
      <c r="C69" s="23" t="s">
        <v>22</v>
      </c>
      <c r="E69" s="55" t="s">
        <v>56</v>
      </c>
    </row>
    <row r="70" spans="2:5">
      <c r="B70" s="17" t="s">
        <v>20</v>
      </c>
      <c r="C70" s="45">
        <v>1660</v>
      </c>
      <c r="D70" s="30">
        <f>+C70/$C$76</f>
        <v>0.18506131549609811</v>
      </c>
      <c r="E70" s="62">
        <v>17059</v>
      </c>
    </row>
    <row r="71" spans="2:5">
      <c r="B71" s="17" t="s">
        <v>15</v>
      </c>
      <c r="C71" s="45">
        <v>1960</v>
      </c>
      <c r="D71" s="30">
        <f>+C71/$C$76</f>
        <v>0.21850613154960982</v>
      </c>
      <c r="E71" s="62">
        <v>17100</v>
      </c>
    </row>
    <row r="72" spans="2:5">
      <c r="B72" s="17" t="s">
        <v>16</v>
      </c>
      <c r="C72" s="45">
        <v>1836</v>
      </c>
      <c r="D72" s="30">
        <f t="shared" ref="D72:D76" si="1">+C72/$C$76</f>
        <v>0.20468227424749164</v>
      </c>
      <c r="E72" s="62">
        <v>17698</v>
      </c>
    </row>
    <row r="73" spans="2:5">
      <c r="B73" s="17" t="s">
        <v>17</v>
      </c>
      <c r="C73" s="45">
        <v>1673</v>
      </c>
      <c r="D73" s="30">
        <f t="shared" si="1"/>
        <v>0.18651059085841695</v>
      </c>
      <c r="E73" s="62">
        <v>14454</v>
      </c>
    </row>
    <row r="74" spans="2:5">
      <c r="B74" s="17" t="s">
        <v>18</v>
      </c>
      <c r="C74" s="45">
        <v>1129</v>
      </c>
      <c r="D74" s="30">
        <f t="shared" si="1"/>
        <v>0.12586399108138238</v>
      </c>
      <c r="E74" s="62">
        <v>13679</v>
      </c>
    </row>
    <row r="75" spans="2:5">
      <c r="B75" s="17" t="s">
        <v>19</v>
      </c>
      <c r="C75" s="45">
        <v>712</v>
      </c>
      <c r="D75" s="30">
        <f t="shared" si="1"/>
        <v>7.9375696767001111E-2</v>
      </c>
      <c r="E75" s="62">
        <v>8246</v>
      </c>
    </row>
    <row r="76" spans="2:5" s="41" customFormat="1">
      <c r="B76" s="38" t="s">
        <v>14</v>
      </c>
      <c r="C76" s="39">
        <f>SUM(C70:C75)</f>
        <v>8970</v>
      </c>
      <c r="D76" s="40">
        <f t="shared" si="1"/>
        <v>1</v>
      </c>
      <c r="E76" s="62">
        <f>SUM(E70:E75)</f>
        <v>88236</v>
      </c>
    </row>
    <row r="79" spans="2:5" ht="18.5">
      <c r="B79" s="34" t="s">
        <v>27</v>
      </c>
    </row>
    <row r="81" spans="2:4">
      <c r="B81" s="23" t="s">
        <v>21</v>
      </c>
      <c r="C81" s="23" t="s">
        <v>22</v>
      </c>
      <c r="D81" s="23" t="s">
        <v>23</v>
      </c>
    </row>
    <row r="82" spans="2:4">
      <c r="B82" s="22">
        <v>2019</v>
      </c>
      <c r="C82" s="24">
        <v>11011</v>
      </c>
      <c r="D82" s="35">
        <f>+C82/$C$86</f>
        <v>0.24641929997314474</v>
      </c>
    </row>
    <row r="83" spans="2:4">
      <c r="B83" s="22">
        <v>2020</v>
      </c>
      <c r="C83" s="24">
        <v>11117</v>
      </c>
      <c r="D83" s="35">
        <f>+C83/$C$86</f>
        <v>0.24879151374093636</v>
      </c>
    </row>
    <row r="84" spans="2:4">
      <c r="B84" s="22">
        <v>2021</v>
      </c>
      <c r="C84" s="24">
        <v>11224</v>
      </c>
      <c r="D84" s="35">
        <f>+C84/$C$86</f>
        <v>0.25118610688389581</v>
      </c>
    </row>
    <row r="85" spans="2:4">
      <c r="B85" s="22">
        <v>2022</v>
      </c>
      <c r="C85" s="24">
        <v>11332</v>
      </c>
      <c r="D85" s="35">
        <f>+C85/$C$86</f>
        <v>0.25360307940202309</v>
      </c>
    </row>
    <row r="86" spans="2:4">
      <c r="B86" s="23" t="s">
        <v>14</v>
      </c>
      <c r="C86" s="25">
        <f>SUM(C82:C85)</f>
        <v>44684</v>
      </c>
      <c r="D86" s="14">
        <f>SUM(D82:D85)</f>
        <v>1</v>
      </c>
    </row>
    <row r="87" spans="2:4">
      <c r="B87" s="23"/>
      <c r="C87" s="25"/>
      <c r="D87" s="14"/>
    </row>
    <row r="88" spans="2:4">
      <c r="B88" s="23"/>
      <c r="C88" s="25"/>
      <c r="D88" s="14"/>
    </row>
    <row r="89" spans="2:4">
      <c r="B89" s="32" t="s">
        <v>28</v>
      </c>
      <c r="C89" s="25"/>
      <c r="D89" s="14"/>
    </row>
    <row r="90" spans="2:4">
      <c r="B90" s="23"/>
      <c r="C90" s="25"/>
      <c r="D90" s="14"/>
    </row>
    <row r="91" spans="2:4">
      <c r="B91" s="23" t="s">
        <v>21</v>
      </c>
      <c r="C91" s="23" t="s">
        <v>22</v>
      </c>
      <c r="D91" s="23" t="s">
        <v>23</v>
      </c>
    </row>
    <row r="92" spans="2:4">
      <c r="B92" s="22">
        <v>2019</v>
      </c>
      <c r="C92" s="24">
        <v>11011</v>
      </c>
      <c r="D92" s="13">
        <f>+C92/C96</f>
        <v>0.27524747525247473</v>
      </c>
    </row>
    <row r="93" spans="2:4">
      <c r="B93" s="22">
        <v>2020</v>
      </c>
      <c r="C93" s="24">
        <v>11117</v>
      </c>
      <c r="D93" s="13">
        <f>+C93/C96</f>
        <v>0.27789721027897213</v>
      </c>
    </row>
    <row r="94" spans="2:4">
      <c r="B94" s="22">
        <v>2021</v>
      </c>
      <c r="C94" s="63">
        <v>8970</v>
      </c>
      <c r="D94" s="64">
        <f>+C94/C96</f>
        <v>0.22422757724227577</v>
      </c>
    </row>
    <row r="95" spans="2:4">
      <c r="B95" s="22">
        <v>2022</v>
      </c>
      <c r="C95" s="63">
        <f>+C48</f>
        <v>8906</v>
      </c>
      <c r="D95" s="64">
        <f>+C95/C96</f>
        <v>0.22262773722627738</v>
      </c>
    </row>
    <row r="96" spans="2:4">
      <c r="B96" s="23" t="s">
        <v>14</v>
      </c>
      <c r="C96" s="25">
        <f>SUM(C92:C95)</f>
        <v>40004</v>
      </c>
      <c r="D96" s="14">
        <f>SUM(D92:D95)</f>
        <v>0.99999999999999989</v>
      </c>
    </row>
    <row r="97" spans="2:6">
      <c r="B97" s="23"/>
      <c r="C97" s="25"/>
      <c r="D97" s="14"/>
    </row>
    <row r="98" spans="2:6">
      <c r="B98" s="23"/>
      <c r="C98" s="25"/>
      <c r="D98" s="14"/>
    </row>
    <row r="99" spans="2:6" ht="82.25" customHeight="1">
      <c r="B99" s="109" t="s">
        <v>60</v>
      </c>
      <c r="C99" s="110"/>
      <c r="D99" s="110"/>
      <c r="E99" s="110"/>
      <c r="F99" s="110"/>
    </row>
    <row r="100" spans="2:6" ht="18.5">
      <c r="B100" s="34" t="s">
        <v>27</v>
      </c>
    </row>
    <row r="101" spans="2:6">
      <c r="B101" s="31"/>
    </row>
    <row r="102" spans="2:6">
      <c r="B102" s="31"/>
    </row>
    <row r="103" spans="2:6">
      <c r="B103" s="23">
        <v>2022</v>
      </c>
      <c r="C103" s="23" t="s">
        <v>22</v>
      </c>
      <c r="E103" s="51" t="s">
        <v>57</v>
      </c>
      <c r="F103" s="68"/>
    </row>
    <row r="104" spans="2:6">
      <c r="B104" s="17" t="s">
        <v>20</v>
      </c>
      <c r="C104" s="24">
        <v>2473</v>
      </c>
      <c r="D104" s="33">
        <f>+C104/$C$45</f>
        <v>0.22459358822995187</v>
      </c>
      <c r="E104" s="47">
        <v>25902.45</v>
      </c>
      <c r="F104" s="68"/>
    </row>
    <row r="105" spans="2:6">
      <c r="B105" s="17" t="s">
        <v>15</v>
      </c>
      <c r="C105" s="24">
        <v>2422</v>
      </c>
      <c r="D105" s="33">
        <f t="shared" ref="D105:D110" si="2">+C105/$C$45</f>
        <v>0.2199618563254927</v>
      </c>
      <c r="E105" s="47">
        <v>22988.639999999999</v>
      </c>
      <c r="F105" s="68"/>
    </row>
    <row r="106" spans="2:6">
      <c r="B106" s="17" t="s">
        <v>16</v>
      </c>
      <c r="C106" s="24">
        <v>2463</v>
      </c>
      <c r="D106" s="33">
        <f t="shared" si="2"/>
        <v>0.22368540550358731</v>
      </c>
      <c r="E106" s="47">
        <v>28356.54</v>
      </c>
      <c r="F106" s="68"/>
    </row>
    <row r="107" spans="2:6">
      <c r="B107" s="17" t="s">
        <v>17</v>
      </c>
      <c r="C107" s="24">
        <v>1494</v>
      </c>
      <c r="D107" s="33">
        <f t="shared" si="2"/>
        <v>0.13568249931886295</v>
      </c>
      <c r="E107" s="47">
        <v>14019.6</v>
      </c>
      <c r="F107" s="68"/>
    </row>
    <row r="108" spans="2:6">
      <c r="B108" s="17" t="s">
        <v>18</v>
      </c>
      <c r="C108" s="24">
        <v>1777</v>
      </c>
      <c r="D108" s="33">
        <f t="shared" si="2"/>
        <v>0.16138407047497957</v>
      </c>
      <c r="E108" s="47">
        <v>23230.87</v>
      </c>
      <c r="F108" s="69"/>
    </row>
    <row r="109" spans="2:6">
      <c r="B109" s="17" t="s">
        <v>19</v>
      </c>
      <c r="C109" s="74">
        <v>703</v>
      </c>
      <c r="D109" s="33">
        <f t="shared" si="2"/>
        <v>6.3845245663427488E-2</v>
      </c>
      <c r="E109" s="47">
        <v>7702.11</v>
      </c>
    </row>
    <row r="110" spans="2:6">
      <c r="B110" s="37" t="s">
        <v>14</v>
      </c>
      <c r="C110" s="20">
        <f>SUM(C104:C109)</f>
        <v>11332</v>
      </c>
      <c r="D110" s="21">
        <f t="shared" si="2"/>
        <v>1.0291526655163019</v>
      </c>
      <c r="E110" s="47">
        <f>SUM(E104:E109)</f>
        <v>122200.21</v>
      </c>
    </row>
    <row r="113" spans="2:8">
      <c r="B113" s="32" t="s">
        <v>28</v>
      </c>
    </row>
    <row r="115" spans="2:8">
      <c r="B115" s="23">
        <v>2022</v>
      </c>
      <c r="C115" s="23" t="s">
        <v>22</v>
      </c>
      <c r="E115" s="50" t="s">
        <v>56</v>
      </c>
    </row>
    <row r="116" spans="2:8">
      <c r="B116" s="17" t="s">
        <v>20</v>
      </c>
      <c r="C116" s="44">
        <f>+H116/$H$122*$C$48</f>
        <v>1648.0993406593407</v>
      </c>
      <c r="D116" s="30">
        <f>+C116/C122</f>
        <v>0.18505494505494505</v>
      </c>
      <c r="E116" s="92">
        <f>F116/H116*C116*E125</f>
        <v>17913.858631124949</v>
      </c>
      <c r="F116" s="48">
        <v>17912</v>
      </c>
      <c r="H116" s="44">
        <v>1684</v>
      </c>
    </row>
    <row r="117" spans="2:8">
      <c r="B117" s="17" t="s">
        <v>15</v>
      </c>
      <c r="C117" s="44">
        <f t="shared" ref="C117:C121" si="3">+H117/$H$122*$C$48</f>
        <v>1945.6184615384616</v>
      </c>
      <c r="D117" s="30">
        <f>+C117/C122</f>
        <v>0.21846153846153846</v>
      </c>
      <c r="E117" s="92">
        <f>F117/H117*C117*E125</f>
        <v>17956.863093001812</v>
      </c>
      <c r="F117" s="48">
        <v>17955</v>
      </c>
      <c r="H117" s="44">
        <v>1988</v>
      </c>
    </row>
    <row r="118" spans="2:8">
      <c r="B118" s="17" t="s">
        <v>16</v>
      </c>
      <c r="C118" s="44">
        <f t="shared" si="3"/>
        <v>1823.2832967032966</v>
      </c>
      <c r="D118" s="30">
        <f>+C118/C122</f>
        <v>0.20472527472527471</v>
      </c>
      <c r="E118" s="92">
        <f>F118/H118*C118*E125</f>
        <v>18584.928257156931</v>
      </c>
      <c r="F118" s="48">
        <v>18583</v>
      </c>
      <c r="H118" s="44">
        <v>1863</v>
      </c>
    </row>
    <row r="119" spans="2:8">
      <c r="B119" s="17" t="s">
        <v>17</v>
      </c>
      <c r="C119" s="44">
        <f t="shared" si="3"/>
        <v>1660.8221978021979</v>
      </c>
      <c r="D119" s="30">
        <f>+C119/C122</f>
        <v>0.18648351648351649</v>
      </c>
      <c r="E119" s="92">
        <f>F119/H119*C119*E125</f>
        <v>15177.574731238958</v>
      </c>
      <c r="F119" s="48">
        <v>15176</v>
      </c>
      <c r="H119" s="44">
        <v>1697</v>
      </c>
    </row>
    <row r="120" spans="2:8">
      <c r="B120" s="17" t="s">
        <v>18</v>
      </c>
      <c r="C120" s="44">
        <f t="shared" si="3"/>
        <v>1121.5687912087913</v>
      </c>
      <c r="D120" s="30">
        <f>+C120/C122</f>
        <v>0.12593406593406595</v>
      </c>
      <c r="E120" s="92">
        <f>F120/H120*C120*E125</f>
        <v>14364.490370636873</v>
      </c>
      <c r="F120" s="48">
        <v>14363</v>
      </c>
      <c r="H120" s="44">
        <v>1146</v>
      </c>
    </row>
    <row r="121" spans="2:8">
      <c r="B121" s="17" t="s">
        <v>19</v>
      </c>
      <c r="C121" s="44">
        <f t="shared" si="3"/>
        <v>706.60791208791215</v>
      </c>
      <c r="D121" s="30">
        <f>+C121/C122</f>
        <v>7.9340659340659342E-2</v>
      </c>
      <c r="E121" s="92">
        <f>F121/H121*C121*E125</f>
        <v>8658.8983937181674</v>
      </c>
      <c r="F121" s="48">
        <v>8658</v>
      </c>
      <c r="H121" s="44">
        <v>722</v>
      </c>
    </row>
    <row r="122" spans="2:8" s="41" customFormat="1">
      <c r="B122" s="38" t="s">
        <v>14</v>
      </c>
      <c r="C122" s="46">
        <f>SUM(C116:C121)</f>
        <v>8906</v>
      </c>
      <c r="D122" s="30">
        <f>SUM(D116:D121)</f>
        <v>1</v>
      </c>
      <c r="E122" s="93">
        <f>SUM(E116:E121)</f>
        <v>92656.613476877697</v>
      </c>
      <c r="F122" s="49">
        <f>SUM(F116:F121)</f>
        <v>92647</v>
      </c>
      <c r="H122" s="46">
        <f>SUM(H116:H121)</f>
        <v>9100</v>
      </c>
    </row>
    <row r="123" spans="2:8">
      <c r="C123" s="89">
        <f>1648+1946+1823+1661+1122+707</f>
        <v>8907</v>
      </c>
      <c r="E123" s="47">
        <f>+E122-F122</f>
        <v>9.6134768776973942</v>
      </c>
    </row>
    <row r="124" spans="2:8">
      <c r="B124" s="23"/>
      <c r="C124" s="25"/>
      <c r="D124" s="14"/>
      <c r="E124" s="91">
        <f>+'[1]R7-2022'!$AG$7+'[1]R7-2022'!$AG$8</f>
        <v>92656.613476877683</v>
      </c>
      <c r="F124" s="47"/>
    </row>
    <row r="125" spans="2:8">
      <c r="B125" s="23"/>
      <c r="C125" s="25"/>
      <c r="D125" s="14"/>
      <c r="E125" s="91">
        <v>1.0218890924839139</v>
      </c>
    </row>
    <row r="126" spans="2:8">
      <c r="B126" s="23"/>
      <c r="C126" s="25"/>
      <c r="D126" s="14" t="s">
        <v>20</v>
      </c>
      <c r="E126" s="91">
        <f>+'[1]R7-2022'!AG43/'[1]R7-2022'!AF43</f>
        <v>9.7502122236846791</v>
      </c>
    </row>
    <row r="127" spans="2:8">
      <c r="B127" s="23"/>
      <c r="C127" s="25"/>
      <c r="D127" s="14" t="s">
        <v>15</v>
      </c>
      <c r="E127" s="91">
        <f>+'[1]R7-2022'!AG46/'[1]R7-2022'!AF46</f>
        <v>9.0064507986128728</v>
      </c>
    </row>
    <row r="128" spans="2:8">
      <c r="B128" s="23"/>
      <c r="C128" s="25"/>
      <c r="D128" s="14" t="s">
        <v>16</v>
      </c>
      <c r="E128" s="91">
        <f>+'[1]R7-2022'!AG47/'[1]R7-2022'!AF47</f>
        <v>9.7099457621377887</v>
      </c>
    </row>
    <row r="129" spans="2:7">
      <c r="B129" s="23"/>
      <c r="C129" s="25"/>
      <c r="D129" s="14" t="s">
        <v>17</v>
      </c>
      <c r="E129" s="91">
        <f>+'[1]R7-2022'!AG48/'[1]R7-2022'!AF48</f>
        <v>9.1860487962910646</v>
      </c>
    </row>
    <row r="130" spans="2:7">
      <c r="B130" s="23"/>
      <c r="C130" s="25"/>
      <c r="D130" s="14" t="s">
        <v>18</v>
      </c>
      <c r="E130" s="91">
        <f>+'[1]R7-2022'!AG44/'[1]R7-2022'!AF44</f>
        <v>12.261768252328508</v>
      </c>
    </row>
    <row r="131" spans="2:7">
      <c r="B131" s="23"/>
      <c r="C131" s="25"/>
      <c r="D131" s="14" t="s">
        <v>19</v>
      </c>
      <c r="E131" s="91">
        <f>+'[1]R7-2022'!AG45/'[1]R7-2022'!AF45</f>
        <v>13.401596236501888</v>
      </c>
    </row>
    <row r="132" spans="2:7">
      <c r="B132" s="23"/>
      <c r="C132" s="25"/>
      <c r="D132" s="14"/>
      <c r="E132" s="91">
        <f>+'[1]R7-2022'!AG49/'[1]R7-2022'!AF49</f>
        <v>10.072460591773551</v>
      </c>
    </row>
    <row r="133" spans="2:7">
      <c r="B133" s="23"/>
      <c r="C133" s="25"/>
      <c r="D133" s="14"/>
    </row>
    <row r="134" spans="2:7">
      <c r="B134" s="23"/>
      <c r="C134" s="25"/>
      <c r="D134" s="14"/>
    </row>
    <row r="135" spans="2:7" ht="18.5">
      <c r="B135" s="70" t="s">
        <v>64</v>
      </c>
    </row>
    <row r="136" spans="2:7">
      <c r="C136">
        <v>2019</v>
      </c>
      <c r="D136">
        <v>2020</v>
      </c>
      <c r="E136">
        <v>2021</v>
      </c>
      <c r="F136">
        <v>2022</v>
      </c>
      <c r="G136" s="22" t="s">
        <v>14</v>
      </c>
    </row>
    <row r="137" spans="2:7">
      <c r="B137" s="17" t="s">
        <v>20</v>
      </c>
      <c r="C137" s="68">
        <v>2403</v>
      </c>
      <c r="D137" s="68">
        <v>2425</v>
      </c>
      <c r="E137" s="68">
        <v>2450</v>
      </c>
      <c r="F137" s="68">
        <v>2473</v>
      </c>
      <c r="G137" s="9">
        <f t="shared" ref="G137:G143" si="4">+C137+D137+E137+F137</f>
        <v>9751</v>
      </c>
    </row>
    <row r="138" spans="2:7">
      <c r="B138" s="17" t="s">
        <v>15</v>
      </c>
      <c r="C138" s="68">
        <v>2353</v>
      </c>
      <c r="D138" s="68">
        <v>2376</v>
      </c>
      <c r="E138" s="68">
        <v>2399</v>
      </c>
      <c r="F138" s="68">
        <v>2422</v>
      </c>
      <c r="G138" s="9">
        <f t="shared" si="4"/>
        <v>9550</v>
      </c>
    </row>
    <row r="139" spans="2:7">
      <c r="B139" s="17" t="s">
        <v>16</v>
      </c>
      <c r="C139" s="68">
        <v>2393</v>
      </c>
      <c r="D139" s="68">
        <v>2416</v>
      </c>
      <c r="E139" s="68">
        <v>2439</v>
      </c>
      <c r="F139" s="68">
        <v>2463</v>
      </c>
      <c r="G139" s="9">
        <f t="shared" si="4"/>
        <v>9711</v>
      </c>
    </row>
    <row r="140" spans="2:7">
      <c r="B140" s="17" t="s">
        <v>17</v>
      </c>
      <c r="C140" s="68">
        <v>1452</v>
      </c>
      <c r="D140" s="68">
        <v>1466</v>
      </c>
      <c r="E140" s="68">
        <v>1480</v>
      </c>
      <c r="F140" s="68">
        <v>1494</v>
      </c>
      <c r="G140" s="9">
        <f t="shared" si="4"/>
        <v>5892</v>
      </c>
    </row>
    <row r="141" spans="2:7">
      <c r="B141" s="17" t="s">
        <v>18</v>
      </c>
      <c r="C141" s="68">
        <v>1727</v>
      </c>
      <c r="D141" s="68">
        <v>1744</v>
      </c>
      <c r="E141" s="68">
        <v>1760</v>
      </c>
      <c r="F141" s="68">
        <v>1777</v>
      </c>
      <c r="G141" s="9">
        <f t="shared" si="4"/>
        <v>7008</v>
      </c>
    </row>
    <row r="142" spans="2:7">
      <c r="B142" s="17" t="s">
        <v>19</v>
      </c>
      <c r="C142" s="69">
        <v>683</v>
      </c>
      <c r="D142" s="69">
        <v>690</v>
      </c>
      <c r="E142" s="69">
        <v>696</v>
      </c>
      <c r="F142" s="69">
        <v>703</v>
      </c>
      <c r="G142" s="9">
        <f t="shared" si="4"/>
        <v>2772</v>
      </c>
    </row>
    <row r="143" spans="2:7" ht="18.5">
      <c r="C143" s="77">
        <f>SUM(C137:C142)</f>
        <v>11011</v>
      </c>
      <c r="D143" s="77">
        <f>SUM(D137:D142)</f>
        <v>11117</v>
      </c>
      <c r="E143" s="78">
        <f>SUM(E137:E142)</f>
        <v>11224</v>
      </c>
      <c r="F143" s="79">
        <f>SUM(F137:F142)</f>
        <v>11332</v>
      </c>
      <c r="G143" s="79">
        <f t="shared" si="4"/>
        <v>44684</v>
      </c>
    </row>
    <row r="145" spans="2:7" ht="18.5">
      <c r="B145" s="70" t="s">
        <v>62</v>
      </c>
    </row>
    <row r="146" spans="2:7">
      <c r="C146">
        <v>2019</v>
      </c>
      <c r="D146">
        <v>2020</v>
      </c>
      <c r="E146">
        <v>2021</v>
      </c>
      <c r="F146">
        <v>2022</v>
      </c>
      <c r="G146" s="22" t="s">
        <v>14</v>
      </c>
    </row>
    <row r="147" spans="2:7">
      <c r="B147" s="17" t="s">
        <v>20</v>
      </c>
      <c r="C147" s="68">
        <v>2403</v>
      </c>
      <c r="D147" s="68">
        <v>2425</v>
      </c>
      <c r="E147" s="65">
        <v>1660</v>
      </c>
      <c r="F147" s="56">
        <v>1684</v>
      </c>
      <c r="G147" s="9">
        <f t="shared" ref="G147:G153" si="5">+C147+D147+E147+F147</f>
        <v>8172</v>
      </c>
    </row>
    <row r="148" spans="2:7">
      <c r="B148" s="17" t="s">
        <v>15</v>
      </c>
      <c r="C148" s="68">
        <v>2353</v>
      </c>
      <c r="D148" s="68">
        <v>2376</v>
      </c>
      <c r="E148" s="65">
        <v>1960</v>
      </c>
      <c r="F148" s="56">
        <v>1988</v>
      </c>
      <c r="G148" s="9">
        <f t="shared" si="5"/>
        <v>8677</v>
      </c>
    </row>
    <row r="149" spans="2:7">
      <c r="B149" s="17" t="s">
        <v>16</v>
      </c>
      <c r="C149" s="68">
        <v>2393</v>
      </c>
      <c r="D149" s="68">
        <v>2416</v>
      </c>
      <c r="E149" s="65">
        <v>1836</v>
      </c>
      <c r="F149" s="56">
        <v>1863</v>
      </c>
      <c r="G149" s="9">
        <f t="shared" si="5"/>
        <v>8508</v>
      </c>
    </row>
    <row r="150" spans="2:7">
      <c r="B150" s="17" t="s">
        <v>17</v>
      </c>
      <c r="C150" s="68">
        <v>1452</v>
      </c>
      <c r="D150" s="68">
        <v>1466</v>
      </c>
      <c r="E150" s="65">
        <v>1673</v>
      </c>
      <c r="F150" s="56">
        <v>1697</v>
      </c>
      <c r="G150" s="9">
        <f t="shared" si="5"/>
        <v>6288</v>
      </c>
    </row>
    <row r="151" spans="2:7">
      <c r="B151" s="17" t="s">
        <v>18</v>
      </c>
      <c r="C151" s="68">
        <v>1727</v>
      </c>
      <c r="D151" s="68">
        <v>1744</v>
      </c>
      <c r="E151" s="65">
        <v>1129</v>
      </c>
      <c r="F151" s="56">
        <v>1146</v>
      </c>
      <c r="G151" s="9">
        <f t="shared" si="5"/>
        <v>5746</v>
      </c>
    </row>
    <row r="152" spans="2:7">
      <c r="B152" s="17" t="s">
        <v>19</v>
      </c>
      <c r="C152" s="69">
        <v>683</v>
      </c>
      <c r="D152" s="69">
        <v>690</v>
      </c>
      <c r="E152" s="65">
        <v>712</v>
      </c>
      <c r="F152" s="56">
        <v>722</v>
      </c>
      <c r="G152" s="9">
        <f t="shared" si="5"/>
        <v>2807</v>
      </c>
    </row>
    <row r="153" spans="2:7" ht="18.5">
      <c r="C153" s="77">
        <f>SUM(C147:C152)</f>
        <v>11011</v>
      </c>
      <c r="D153" s="77">
        <f>SUM(D147:D152)</f>
        <v>11117</v>
      </c>
      <c r="E153" s="80">
        <f>SUM(E147:E152)</f>
        <v>8970</v>
      </c>
      <c r="F153" s="80">
        <f>SUM(F147:F152)</f>
        <v>9100</v>
      </c>
      <c r="G153" s="81">
        <f t="shared" si="5"/>
        <v>40198</v>
      </c>
    </row>
    <row r="154" spans="2:7" ht="18.5">
      <c r="C154" s="9"/>
      <c r="D154" s="9"/>
      <c r="E154" s="66"/>
      <c r="F154" s="67"/>
      <c r="G154" s="83">
        <f>+G153-G143</f>
        <v>-4486</v>
      </c>
    </row>
    <row r="155" spans="2:7">
      <c r="C155" s="9"/>
      <c r="D155" s="9"/>
      <c r="E155" s="66"/>
      <c r="F155" s="67"/>
      <c r="G155" s="9"/>
    </row>
    <row r="156" spans="2:7" ht="18.5">
      <c r="B156" s="70" t="s">
        <v>65</v>
      </c>
      <c r="C156" s="9"/>
      <c r="D156" s="9"/>
      <c r="E156" s="66"/>
      <c r="F156" s="67"/>
      <c r="G156" s="9"/>
    </row>
    <row r="157" spans="2:7">
      <c r="B157" s="17" t="s">
        <v>20</v>
      </c>
      <c r="C157" s="71">
        <v>22375.51</v>
      </c>
      <c r="D157" s="71">
        <v>23494.29</v>
      </c>
      <c r="E157" s="59">
        <v>24669</v>
      </c>
      <c r="F157" s="47">
        <v>25902.45</v>
      </c>
      <c r="G157" s="9">
        <f t="shared" ref="G157:G163" si="6">+C157+D157+E157+F157</f>
        <v>96441.25</v>
      </c>
    </row>
    <row r="158" spans="2:7">
      <c r="B158" s="17" t="s">
        <v>15</v>
      </c>
      <c r="C158" s="71">
        <v>19858.45</v>
      </c>
      <c r="D158" s="71">
        <v>20851.38</v>
      </c>
      <c r="E158" s="57">
        <v>21893.85</v>
      </c>
      <c r="F158" s="47">
        <v>22988.639999999999</v>
      </c>
      <c r="G158" s="9">
        <f t="shared" si="6"/>
        <v>85592.320000000007</v>
      </c>
    </row>
    <row r="159" spans="2:7">
      <c r="B159" s="17" t="s">
        <v>16</v>
      </c>
      <c r="C159" s="71">
        <v>24495.45</v>
      </c>
      <c r="D159" s="71">
        <v>25720.22</v>
      </c>
      <c r="E159" s="59">
        <v>27006.23</v>
      </c>
      <c r="F159" s="47">
        <v>28356.54</v>
      </c>
      <c r="G159" s="9">
        <f t="shared" si="6"/>
        <v>105578.44</v>
      </c>
    </row>
    <row r="160" spans="2:7">
      <c r="B160" s="17" t="s">
        <v>17</v>
      </c>
      <c r="C160" s="71">
        <v>12110.66</v>
      </c>
      <c r="D160" s="71">
        <v>12716.19</v>
      </c>
      <c r="E160" s="59">
        <v>13352</v>
      </c>
      <c r="F160" s="47">
        <v>14019.6</v>
      </c>
      <c r="G160" s="9">
        <f t="shared" si="6"/>
        <v>52198.45</v>
      </c>
    </row>
    <row r="161" spans="2:7">
      <c r="B161" s="17" t="s">
        <v>18</v>
      </c>
      <c r="C161" s="71">
        <v>20067.7</v>
      </c>
      <c r="D161" s="71">
        <v>21071.08</v>
      </c>
      <c r="E161" s="59">
        <v>22124.639999999999</v>
      </c>
      <c r="F161" s="47">
        <v>23230.87</v>
      </c>
      <c r="G161" s="9">
        <f t="shared" si="6"/>
        <v>86494.29</v>
      </c>
    </row>
    <row r="162" spans="2:7">
      <c r="B162" s="17" t="s">
        <v>19</v>
      </c>
      <c r="C162" s="71">
        <v>6653.37</v>
      </c>
      <c r="D162" s="71">
        <v>6986.04</v>
      </c>
      <c r="E162" s="59">
        <v>7335.34</v>
      </c>
      <c r="F162" s="47">
        <v>7702.11</v>
      </c>
      <c r="G162" s="9">
        <f t="shared" si="6"/>
        <v>28676.86</v>
      </c>
    </row>
    <row r="163" spans="2:7" ht="18">
      <c r="C163" s="72">
        <f>SUM(C157:C162)</f>
        <v>105561.14</v>
      </c>
      <c r="D163" s="72">
        <f>SUM(D157:D162)</f>
        <v>110839.2</v>
      </c>
      <c r="E163" s="73">
        <f>SUM(E157:E162)</f>
        <v>116381.06</v>
      </c>
      <c r="F163" s="72">
        <f>SUM(F157:F162)</f>
        <v>122200.21</v>
      </c>
      <c r="G163" s="72">
        <f t="shared" si="6"/>
        <v>454981.61000000004</v>
      </c>
    </row>
    <row r="164" spans="2:7">
      <c r="C164" s="9"/>
      <c r="D164" s="9"/>
      <c r="E164" s="66"/>
      <c r="F164" s="67"/>
      <c r="G164" s="9"/>
    </row>
    <row r="165" spans="2:7">
      <c r="C165" s="9"/>
      <c r="D165" s="9"/>
      <c r="E165" s="66"/>
      <c r="F165" s="67"/>
      <c r="G165" s="9"/>
    </row>
    <row r="166" spans="2:7" ht="18.5">
      <c r="B166" s="70" t="s">
        <v>63</v>
      </c>
      <c r="C166" s="9"/>
      <c r="D166" s="9"/>
      <c r="E166" s="66"/>
      <c r="F166" s="67"/>
      <c r="G166" s="9"/>
    </row>
    <row r="167" spans="2:7">
      <c r="B167" s="17" t="s">
        <v>20</v>
      </c>
      <c r="C167" s="71">
        <v>22375.51</v>
      </c>
      <c r="D167" s="71">
        <v>23494.29</v>
      </c>
      <c r="E167" s="62">
        <v>17059</v>
      </c>
      <c r="F167" s="48">
        <v>17912</v>
      </c>
      <c r="G167" s="82">
        <f t="shared" ref="G167:G173" si="7">+C167+D167+E167+F167</f>
        <v>80840.800000000003</v>
      </c>
    </row>
    <row r="168" spans="2:7">
      <c r="B168" s="17" t="s">
        <v>15</v>
      </c>
      <c r="C168" s="71">
        <v>19858.45</v>
      </c>
      <c r="D168" s="71">
        <v>20851.38</v>
      </c>
      <c r="E168" s="62">
        <v>17100</v>
      </c>
      <c r="F168" s="48">
        <v>17955</v>
      </c>
      <c r="G168" s="82">
        <f t="shared" si="7"/>
        <v>75764.83</v>
      </c>
    </row>
    <row r="169" spans="2:7">
      <c r="B169" s="17" t="s">
        <v>16</v>
      </c>
      <c r="C169" s="71">
        <v>24495.45</v>
      </c>
      <c r="D169" s="71">
        <v>25720.22</v>
      </c>
      <c r="E169" s="62">
        <v>17698</v>
      </c>
      <c r="F169" s="48">
        <v>18583</v>
      </c>
      <c r="G169" s="82">
        <f t="shared" si="7"/>
        <v>86496.67</v>
      </c>
    </row>
    <row r="170" spans="2:7">
      <c r="B170" s="17" t="s">
        <v>17</v>
      </c>
      <c r="C170" s="71">
        <v>12110.66</v>
      </c>
      <c r="D170" s="71">
        <v>12716.19</v>
      </c>
      <c r="E170" s="62">
        <v>14454</v>
      </c>
      <c r="F170" s="48">
        <v>15176</v>
      </c>
      <c r="G170" s="82">
        <f t="shared" si="7"/>
        <v>54456.85</v>
      </c>
    </row>
    <row r="171" spans="2:7">
      <c r="B171" s="17" t="s">
        <v>18</v>
      </c>
      <c r="C171" s="71">
        <v>20067.7</v>
      </c>
      <c r="D171" s="71">
        <v>21071.08</v>
      </c>
      <c r="E171" s="62">
        <v>13679</v>
      </c>
      <c r="F171" s="48">
        <v>14363</v>
      </c>
      <c r="G171" s="82">
        <f t="shared" si="7"/>
        <v>69180.78</v>
      </c>
    </row>
    <row r="172" spans="2:7">
      <c r="B172" s="17" t="s">
        <v>19</v>
      </c>
      <c r="C172" s="71">
        <v>6653.37</v>
      </c>
      <c r="D172" s="71">
        <v>6986.04</v>
      </c>
      <c r="E172" s="62">
        <v>8246</v>
      </c>
      <c r="F172" s="48">
        <v>8658</v>
      </c>
      <c r="G172" s="82">
        <f t="shared" si="7"/>
        <v>30543.41</v>
      </c>
    </row>
    <row r="173" spans="2:7" ht="18.5">
      <c r="C173" s="72">
        <f>SUM(C167:C172)</f>
        <v>105561.14</v>
      </c>
      <c r="D173" s="72">
        <f>SUM(D167:D172)</f>
        <v>110839.2</v>
      </c>
      <c r="E173" s="76">
        <f>SUM(E167:E172)</f>
        <v>88236</v>
      </c>
      <c r="F173" s="75">
        <f>SUM(F167:F172)</f>
        <v>92647</v>
      </c>
      <c r="G173" s="81">
        <f t="shared" si="7"/>
        <v>397283.33999999997</v>
      </c>
    </row>
    <row r="174" spans="2:7">
      <c r="C174" s="9"/>
      <c r="D174" s="9"/>
      <c r="E174" s="66"/>
      <c r="F174" s="67"/>
      <c r="G174" s="9"/>
    </row>
    <row r="175" spans="2:7" ht="18.5">
      <c r="C175" s="9"/>
      <c r="D175" s="9"/>
      <c r="E175" s="66"/>
      <c r="F175" s="67"/>
      <c r="G175" s="84">
        <f>+G173-G163</f>
        <v>-57698.270000000077</v>
      </c>
    </row>
  </sheetData>
  <mergeCells count="8">
    <mergeCell ref="C5:E5"/>
    <mergeCell ref="C12:F12"/>
    <mergeCell ref="B99:F99"/>
    <mergeCell ref="B10:B30"/>
    <mergeCell ref="B32:F32"/>
    <mergeCell ref="B53:F53"/>
    <mergeCell ref="F15:F20"/>
    <mergeCell ref="F22:F27"/>
  </mergeCells>
  <phoneticPr fontId="15"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FD524-F42E-9D48-B514-F691A84B5C13}">
  <dimension ref="B5:G11"/>
  <sheetViews>
    <sheetView showGridLines="0" topLeftCell="D4" zoomScale="80" zoomScaleNormal="80" workbookViewId="0">
      <selection activeCell="F13" sqref="F13"/>
    </sheetView>
  </sheetViews>
  <sheetFormatPr baseColWidth="10" defaultRowHeight="15.5"/>
  <cols>
    <col min="2" max="2" width="32.1640625" customWidth="1"/>
    <col min="3" max="3" width="26.6640625" customWidth="1"/>
    <col min="4" max="4" width="41.6640625" customWidth="1"/>
    <col min="5" max="5" width="50" customWidth="1"/>
    <col min="6" max="6" width="51.1640625" customWidth="1"/>
    <col min="7" max="7" width="14.5" bestFit="1" customWidth="1"/>
  </cols>
  <sheetData>
    <row r="5" spans="2:7" ht="18.5">
      <c r="B5" s="4" t="s">
        <v>5</v>
      </c>
      <c r="C5" s="105" t="s">
        <v>75</v>
      </c>
      <c r="D5" s="105"/>
      <c r="E5" s="105"/>
    </row>
    <row r="8" spans="2:7">
      <c r="F8" t="s">
        <v>8</v>
      </c>
    </row>
    <row r="9" spans="2:7" ht="18.5">
      <c r="B9" s="5" t="s">
        <v>0</v>
      </c>
      <c r="C9" s="5" t="s">
        <v>1</v>
      </c>
      <c r="D9" s="6" t="s">
        <v>2</v>
      </c>
      <c r="E9" s="6" t="s">
        <v>3</v>
      </c>
      <c r="F9" s="5" t="s">
        <v>4</v>
      </c>
    </row>
    <row r="10" spans="2:7" ht="60" customHeight="1">
      <c r="B10" s="118" t="s">
        <v>7</v>
      </c>
      <c r="C10" s="3" t="s">
        <v>30</v>
      </c>
      <c r="D10" s="10" t="s">
        <v>70</v>
      </c>
      <c r="E10" s="86" t="s">
        <v>87</v>
      </c>
      <c r="F10" s="116" t="s">
        <v>115</v>
      </c>
      <c r="G10">
        <f>511-740</f>
        <v>-229</v>
      </c>
    </row>
    <row r="11" spans="2:7" ht="116">
      <c r="B11" s="119"/>
      <c r="C11" s="11" t="s">
        <v>71</v>
      </c>
      <c r="D11" s="28" t="s">
        <v>72</v>
      </c>
      <c r="E11" s="87" t="s">
        <v>88</v>
      </c>
      <c r="F11" s="117"/>
    </row>
  </sheetData>
  <mergeCells count="3">
    <mergeCell ref="C5:E5"/>
    <mergeCell ref="F10:F11"/>
    <mergeCell ref="B10:B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58CA0-CE8A-4316-9832-33451C72BAB9}">
  <dimension ref="B3:I17"/>
  <sheetViews>
    <sheetView workbookViewId="0">
      <selection activeCell="D7" sqref="D7"/>
    </sheetView>
  </sheetViews>
  <sheetFormatPr baseColWidth="10" defaultRowHeight="15.5"/>
  <cols>
    <col min="2" max="2" width="19.08203125" bestFit="1" customWidth="1"/>
  </cols>
  <sheetData>
    <row r="3" spans="2:9" ht="33">
      <c r="B3" s="94" t="s">
        <v>95</v>
      </c>
      <c r="C3" s="98" t="s">
        <v>103</v>
      </c>
      <c r="D3" s="94" t="s">
        <v>111</v>
      </c>
      <c r="E3" s="94" t="s">
        <v>104</v>
      </c>
    </row>
    <row r="4" spans="2:9">
      <c r="B4" s="95" t="s">
        <v>96</v>
      </c>
      <c r="C4" s="99">
        <v>1648</v>
      </c>
      <c r="D4" s="99">
        <v>17913.858631124949</v>
      </c>
      <c r="E4" s="103">
        <f>C4/C10</f>
        <v>0.18504379070289692</v>
      </c>
      <c r="I4" s="102"/>
    </row>
    <row r="5" spans="2:9">
      <c r="B5" s="96" t="s">
        <v>97</v>
      </c>
      <c r="C5" s="99">
        <v>1121</v>
      </c>
      <c r="D5" s="99">
        <v>14364.490370636873</v>
      </c>
      <c r="E5" s="103">
        <f>C5/C10</f>
        <v>0.12587019986525938</v>
      </c>
      <c r="I5" s="102"/>
    </row>
    <row r="6" spans="2:9">
      <c r="B6" s="96" t="s">
        <v>98</v>
      </c>
      <c r="C6" s="99">
        <v>707</v>
      </c>
      <c r="D6" s="99">
        <v>8658.8983937181674</v>
      </c>
      <c r="E6" s="103">
        <f>C6/C10</f>
        <v>7.9384684482371431E-2</v>
      </c>
      <c r="I6" s="102"/>
    </row>
    <row r="7" spans="2:9">
      <c r="B7" s="96" t="s">
        <v>99</v>
      </c>
      <c r="C7" s="99">
        <v>1946</v>
      </c>
      <c r="D7" s="99">
        <v>17956.863093001812</v>
      </c>
      <c r="E7" s="103">
        <f>C7/C10</f>
        <v>0.21850437907028969</v>
      </c>
      <c r="I7" s="102"/>
    </row>
    <row r="8" spans="2:9">
      <c r="B8" s="96" t="s">
        <v>100</v>
      </c>
      <c r="C8" s="99">
        <v>1823</v>
      </c>
      <c r="D8" s="99">
        <v>18584.928257156931</v>
      </c>
      <c r="E8" s="103">
        <f>C8/C10</f>
        <v>0.20469346507972153</v>
      </c>
      <c r="I8" s="102"/>
    </row>
    <row r="9" spans="2:9">
      <c r="B9" s="96" t="s">
        <v>101</v>
      </c>
      <c r="C9" s="99">
        <v>1661</v>
      </c>
      <c r="D9" s="99">
        <v>15177.574731238958</v>
      </c>
      <c r="E9" s="103">
        <f>C9/C10</f>
        <v>0.18650348079946102</v>
      </c>
      <c r="I9" s="102"/>
    </row>
    <row r="10" spans="2:9" ht="16.5">
      <c r="B10" s="97" t="s">
        <v>102</v>
      </c>
      <c r="C10" s="100">
        <f t="shared" ref="C10:E10" si="0">SUM(C4:C9)</f>
        <v>8906</v>
      </c>
      <c r="D10" s="101">
        <f t="shared" si="0"/>
        <v>92656.613476877697</v>
      </c>
      <c r="E10" s="104">
        <f t="shared" si="0"/>
        <v>0.99999999999999989</v>
      </c>
    </row>
    <row r="12" spans="2:9">
      <c r="B12" t="s">
        <v>105</v>
      </c>
      <c r="C12">
        <v>1648</v>
      </c>
      <c r="D12">
        <v>17914</v>
      </c>
      <c r="E12" s="102">
        <f>+C12-C4</f>
        <v>0</v>
      </c>
    </row>
    <row r="13" spans="2:9">
      <c r="B13" t="s">
        <v>109</v>
      </c>
      <c r="C13">
        <v>1121</v>
      </c>
      <c r="D13">
        <v>14364</v>
      </c>
      <c r="E13" s="102">
        <f t="shared" ref="E13:E17" si="1">+C13-C5</f>
        <v>0</v>
      </c>
    </row>
    <row r="14" spans="2:9">
      <c r="B14" t="s">
        <v>110</v>
      </c>
      <c r="C14">
        <v>707</v>
      </c>
      <c r="D14">
        <v>8659</v>
      </c>
      <c r="E14" s="102">
        <f t="shared" si="1"/>
        <v>0</v>
      </c>
    </row>
    <row r="15" spans="2:9">
      <c r="B15" t="s">
        <v>106</v>
      </c>
      <c r="C15">
        <v>1946</v>
      </c>
      <c r="D15">
        <v>17957</v>
      </c>
      <c r="E15" s="102">
        <f t="shared" si="1"/>
        <v>0</v>
      </c>
    </row>
    <row r="16" spans="2:9">
      <c r="B16" t="s">
        <v>107</v>
      </c>
      <c r="C16">
        <v>1823</v>
      </c>
      <c r="D16">
        <v>18585</v>
      </c>
      <c r="E16" s="102">
        <f t="shared" si="1"/>
        <v>0</v>
      </c>
    </row>
    <row r="17" spans="2:5">
      <c r="B17" t="s">
        <v>108</v>
      </c>
      <c r="C17">
        <v>1661</v>
      </c>
      <c r="D17">
        <v>15178</v>
      </c>
      <c r="E17" s="102">
        <f t="shared" si="1"/>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Inter No 2 2021-2022</vt:lpstr>
      <vt:lpstr>Inter No 3 2021-2022</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Aguilar Gutierrez Martha</cp:lastModifiedBy>
  <dcterms:created xsi:type="dcterms:W3CDTF">2020-08-06T17:56:05Z</dcterms:created>
  <dcterms:modified xsi:type="dcterms:W3CDTF">2021-06-29T20:19:48Z</dcterms:modified>
</cp:coreProperties>
</file>