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liana.carvajal\Desktop\ESCRITORIO\RESPALDO 2013\LILLY\PRESUPUESTOS\PRESUPUESTO 2022\DOCUMENTOS 2022\"/>
    </mc:Choice>
  </mc:AlternateContent>
  <bookViews>
    <workbookView xWindow="0" yWindow="0" windowWidth="28800" windowHeight="11700" tabRatio="731"/>
  </bookViews>
  <sheets>
    <sheet name="Art 27" sheetId="2" r:id="rId1"/>
    <sheet name="Hoja1" sheetId="3" r:id="rId2"/>
  </sheets>
  <externalReferences>
    <externalReference r:id="rId3"/>
  </externalReferences>
  <definedNames>
    <definedName name="_xlnm.Print_Area" localSheetId="0">'Art 27'!$B$1:$H$44</definedName>
  </definedNames>
  <calcPr calcId="162913"/>
</workbook>
</file>

<file path=xl/calcChain.xml><?xml version="1.0" encoding="utf-8"?>
<calcChain xmlns="http://schemas.openxmlformats.org/spreadsheetml/2006/main">
  <c r="C23" i="2" l="1"/>
  <c r="F23" i="2"/>
  <c r="F13" i="2"/>
  <c r="E13" i="2"/>
  <c r="D13" i="2"/>
  <c r="C13" i="2"/>
  <c r="H13" i="2" l="1"/>
  <c r="C15" i="2" l="1"/>
  <c r="G14" i="2"/>
  <c r="G15" i="2" s="1"/>
  <c r="G18" i="2" s="1"/>
  <c r="E44" i="2"/>
  <c r="H16" i="2"/>
  <c r="H17" i="2"/>
  <c r="D15" i="2"/>
  <c r="D18" i="2" s="1"/>
  <c r="E15" i="2"/>
  <c r="E18" i="2" s="1"/>
  <c r="F15" i="2"/>
  <c r="F18" i="2" s="1"/>
  <c r="H15" i="2" l="1"/>
  <c r="C18" i="2"/>
  <c r="H18" i="2" s="1"/>
  <c r="H14" i="2"/>
  <c r="C20" i="2" l="1"/>
  <c r="A4" i="3" l="1"/>
  <c r="F4" i="3" s="1"/>
  <c r="F25" i="2"/>
  <c r="C25" i="2" s="1"/>
  <c r="C27" i="2"/>
  <c r="F37" i="2"/>
  <c r="F43" i="2"/>
  <c r="F40" i="2"/>
  <c r="F39" i="2"/>
  <c r="F41" i="2"/>
  <c r="F42" i="2"/>
  <c r="F38" i="2"/>
  <c r="J4" i="3" l="1"/>
  <c r="C4" i="3"/>
  <c r="I4" i="3"/>
  <c r="H4" i="3"/>
  <c r="B4" i="3"/>
  <c r="D4" i="3"/>
  <c r="E4" i="3"/>
  <c r="G4" i="3"/>
  <c r="C29" i="2"/>
  <c r="K6" i="3"/>
  <c r="F44" i="2"/>
  <c r="K4" i="3" l="1"/>
  <c r="K8" i="3" s="1"/>
</calcChain>
</file>

<file path=xl/comments1.xml><?xml version="1.0" encoding="utf-8"?>
<comments xmlns="http://schemas.openxmlformats.org/spreadsheetml/2006/main">
  <authors>
    <author>arauzpa</author>
  </authors>
  <commentList>
    <comment ref="C10" authorId="0" shapeId="0">
      <text>
        <r>
          <rPr>
            <sz val="8"/>
            <color indexed="81"/>
            <rFont val="Tahoma"/>
            <family val="2"/>
          </rPr>
          <t xml:space="preserve">Incluya el porcentaje total para las contribuciones Patronales.
</t>
        </r>
      </text>
    </comment>
    <comment ref="C13" authorId="0" shapeId="0">
      <text>
        <r>
          <rPr>
            <sz val="8"/>
            <color indexed="81"/>
            <rFont val="Tahoma"/>
            <family val="2"/>
          </rPr>
          <t xml:space="preserve">Incluya el monto total del salario base
</t>
        </r>
      </text>
    </comment>
    <comment ref="D13" authorId="0" shapeId="0">
      <text>
        <r>
          <rPr>
            <sz val="8"/>
            <color indexed="81"/>
            <rFont val="Tahoma"/>
            <family val="2"/>
          </rPr>
          <t>Incluya el monto base total de la coletilla o plus.</t>
        </r>
      </text>
    </comment>
  </commentList>
</comments>
</file>

<file path=xl/sharedStrings.xml><?xml version="1.0" encoding="utf-8"?>
<sst xmlns="http://schemas.openxmlformats.org/spreadsheetml/2006/main" count="61" uniqueCount="59">
  <si>
    <t>DETALLE DE REMUNERACIONES A SUFRAGAR MEDIANTE TRANSFERENCIAS A INSTITUCIONES PÚBLICAS</t>
  </si>
  <si>
    <t xml:space="preserve">CÓDIGO PRESUPUEST. EN LA LEY DE PRESUPUESTO:  </t>
  </si>
  <si>
    <t>FACTOR PARA CONTRIBUCIONES SOCIALES</t>
  </si>
  <si>
    <t>Nota 1</t>
  </si>
  <si>
    <t>Concepto</t>
  </si>
  <si>
    <t xml:space="preserve">Salarios base </t>
  </si>
  <si>
    <t>Totales</t>
  </si>
  <si>
    <t>Monto Base</t>
  </si>
  <si>
    <t xml:space="preserve">Costo de vida </t>
  </si>
  <si>
    <t xml:space="preserve">Sub-total </t>
  </si>
  <si>
    <t>Previsión (Por pago de diferencias salariales de ejercicios anteriores)</t>
  </si>
  <si>
    <t>Previsión (Reasignaciones)</t>
  </si>
  <si>
    <t>Total Salarios Base + Coletillas revaloradas</t>
  </si>
  <si>
    <t xml:space="preserve">Tiempo extraordinario </t>
  </si>
  <si>
    <t>Otros incentivos salariales no sujetos a revaloración</t>
  </si>
  <si>
    <t>Calculados</t>
  </si>
  <si>
    <t xml:space="preserve">Salario Escolar </t>
  </si>
  <si>
    <t>Aguinaldo</t>
  </si>
  <si>
    <t>Contribuciones Sociales</t>
  </si>
  <si>
    <t>Total Remuneraciones</t>
  </si>
  <si>
    <t>NOTA:  SE DEBE REALIZAR UNA HOJA PARA CADA TRANSFERENCIA</t>
  </si>
  <si>
    <t>Verificar que el monto total  de remuneraciones sea el mismo de la fórmula 10 solicitada en los directrices.</t>
  </si>
  <si>
    <t>Nota 1: Detalle los componentes de las Contribuciones Sociales:</t>
  </si>
  <si>
    <t>Detalle</t>
  </si>
  <si>
    <t>%</t>
  </si>
  <si>
    <t>Monto</t>
  </si>
  <si>
    <t xml:space="preserve">CONTRIBUCIÓN PATRONAL AL SEGURO DE PENSIONES  </t>
  </si>
  <si>
    <t>CONTRIBUCIÓN PATRONAL AL SEGURO DE SALUD</t>
  </si>
  <si>
    <t xml:space="preserve">TRANSFERENCIA A INSTITUCIONES DESCENTRALIZADAS  
CAJA COSTARRICENSE DE SEGURO SOCIAL  
CONTRIBUCIÓN ESTATAL AL SEGURO DE PENSIONES 
</t>
  </si>
  <si>
    <t xml:space="preserve">TRANSFERENCIA A INSTITUCIONES DESCENTRALIZADAS  
CAJA COSTARRICENSE DE SEGURO SOCIAL  
CONTRIBUCIÓN ESTATAL AL SEGURO DE SALUD 
</t>
  </si>
  <si>
    <t xml:space="preserve">CONTRIBUCIÓN PATRONAL AL BANCO POPULAR Y DE 
DESARROLLO COMUNAL  
</t>
  </si>
  <si>
    <t xml:space="preserve">APORTE  PATRONAL  AL  RÉGIMEN  OBLIGATORIO  DE PENSIONES COMPLEMENTARIAS </t>
  </si>
  <si>
    <t xml:space="preserve">APORTE PATRONAL AL FONDO DE CAPITALIZACIÓN LABORAL </t>
  </si>
  <si>
    <t>Coletilla No.Anualidad</t>
  </si>
  <si>
    <t>Coletilla No. Ejercicio Liberal</t>
  </si>
  <si>
    <t>Coletilla No.Otros Incentivos</t>
  </si>
  <si>
    <t>NOMBRE DE LA INSTITUCIÓN: INSTITUTO NACIONAL DE ESTADISTICA Y CENSOS</t>
  </si>
  <si>
    <t xml:space="preserve">MONTO COSTO DE VIDA </t>
  </si>
  <si>
    <t>Asig. Familiares</t>
  </si>
  <si>
    <t>Imas</t>
  </si>
  <si>
    <t>Ina</t>
  </si>
  <si>
    <t>Bco.Popular</t>
  </si>
  <si>
    <t>Fond.Pens. Comple.</t>
  </si>
  <si>
    <t>Fond.Cap. Labo</t>
  </si>
  <si>
    <t>Cuota patr.Ins por Lp</t>
  </si>
  <si>
    <t>CCSS (SEM)</t>
  </si>
  <si>
    <t>CCSS (IVM)</t>
  </si>
  <si>
    <t>0.04.04 
5%</t>
  </si>
  <si>
    <t>0.04.02 
0,5%</t>
  </si>
  <si>
    <t>0.04.03 
1,5%</t>
  </si>
  <si>
    <t>0.04.05 
0,5%</t>
  </si>
  <si>
    <t>0.05.02 
0,5%</t>
  </si>
  <si>
    <t>0.05.03 
3%</t>
  </si>
  <si>
    <t>0.05.02 
1%</t>
  </si>
  <si>
    <t>0.04.01 
9,25%</t>
  </si>
  <si>
    <t>0.05.01
5,08%</t>
  </si>
  <si>
    <t>AÑO : 2022</t>
  </si>
  <si>
    <t xml:space="preserve"> </t>
  </si>
  <si>
    <t xml:space="preserve">CANTIDAD DE PUESTOS:  Cargos fijos 169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</si>
</sst>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(* #,##0_);_(* \(#,##0\);_(* &quot;-&quot;??_);_(@_)"/>
    <numFmt numFmtId="166" formatCode="#,##0.0000000"/>
  </numFmts>
  <fonts count="10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w Cen MT"/>
      <family val="2"/>
    </font>
    <font>
      <sz val="11"/>
      <color theme="1"/>
      <name val="Tw Cen MT"/>
      <family val="2"/>
    </font>
    <font>
      <sz val="10"/>
      <color theme="1"/>
      <name val="Tw Cen MT"/>
      <family val="2"/>
    </font>
    <font>
      <b/>
      <sz val="14"/>
      <color theme="1"/>
      <name val="Tw Cen MT"/>
      <family val="2"/>
    </font>
    <font>
      <b/>
      <u/>
      <sz val="11"/>
      <color theme="1"/>
      <name val="Tw Cen MT"/>
      <family val="2"/>
    </font>
    <font>
      <b/>
      <sz val="9"/>
      <color theme="1"/>
      <name val="Tw Cen MT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77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5" fillId="0" borderId="0" xfId="0" applyFont="1" applyProtection="1">
      <protection locked="0"/>
    </xf>
    <xf numFmtId="0" fontId="5" fillId="0" borderId="0" xfId="0" applyFont="1" applyAlignment="1">
      <alignment horizontal="justify" vertical="top" wrapText="1"/>
    </xf>
    <xf numFmtId="0" fontId="6" fillId="0" borderId="0" xfId="0" applyFont="1" applyBorder="1"/>
    <xf numFmtId="0" fontId="6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>
      <alignment wrapText="1"/>
    </xf>
    <xf numFmtId="10" fontId="5" fillId="0" borderId="3" xfId="0" applyNumberFormat="1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/>
    </xf>
    <xf numFmtId="4" fontId="5" fillId="0" borderId="2" xfId="0" applyNumberFormat="1" applyFont="1" applyBorder="1" applyProtection="1">
      <protection locked="0"/>
    </xf>
    <xf numFmtId="4" fontId="5" fillId="0" borderId="2" xfId="0" applyNumberFormat="1" applyFont="1" applyBorder="1" applyProtection="1"/>
    <xf numFmtId="0" fontId="5" fillId="3" borderId="2" xfId="0" applyFont="1" applyFill="1" applyBorder="1" applyAlignment="1">
      <alignment horizontal="left"/>
    </xf>
    <xf numFmtId="4" fontId="5" fillId="3" borderId="2" xfId="0" applyNumberFormat="1" applyFont="1" applyFill="1" applyBorder="1" applyProtection="1"/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4" fontId="5" fillId="0" borderId="4" xfId="0" applyNumberFormat="1" applyFont="1" applyBorder="1" applyProtection="1">
      <protection locked="0"/>
    </xf>
    <xf numFmtId="4" fontId="5" fillId="0" borderId="4" xfId="0" applyNumberFormat="1" applyFont="1" applyBorder="1" applyProtection="1"/>
    <xf numFmtId="0" fontId="4" fillId="3" borderId="5" xfId="0" applyFont="1" applyFill="1" applyBorder="1" applyAlignment="1">
      <alignment horizontal="left"/>
    </xf>
    <xf numFmtId="4" fontId="4" fillId="3" borderId="6" xfId="0" applyNumberFormat="1" applyFont="1" applyFill="1" applyBorder="1" applyProtection="1"/>
    <xf numFmtId="4" fontId="4" fillId="3" borderId="7" xfId="0" applyNumberFormat="1" applyFont="1" applyFill="1" applyBorder="1" applyProtection="1"/>
    <xf numFmtId="0" fontId="5" fillId="0" borderId="0" xfId="0" applyFont="1" applyAlignment="1">
      <alignment wrapText="1"/>
    </xf>
    <xf numFmtId="4" fontId="5" fillId="3" borderId="1" xfId="0" applyNumberFormat="1" applyFont="1" applyFill="1" applyBorder="1" applyProtection="1"/>
    <xf numFmtId="4" fontId="5" fillId="0" borderId="3" xfId="0" applyNumberFormat="1" applyFont="1" applyBorder="1" applyProtection="1">
      <protection locked="0"/>
    </xf>
    <xf numFmtId="4" fontId="5" fillId="0" borderId="0" xfId="0" applyNumberFormat="1" applyFont="1"/>
    <xf numFmtId="4" fontId="5" fillId="0" borderId="1" xfId="0" applyNumberFormat="1" applyFont="1" applyBorder="1" applyProtection="1">
      <protection locked="0"/>
    </xf>
    <xf numFmtId="165" fontId="5" fillId="3" borderId="1" xfId="1" applyNumberFormat="1" applyFont="1" applyFill="1" applyBorder="1" applyProtection="1"/>
    <xf numFmtId="4" fontId="5" fillId="0" borderId="0" xfId="0" applyNumberFormat="1" applyFont="1" applyProtection="1"/>
    <xf numFmtId="0" fontId="5" fillId="3" borderId="0" xfId="0" applyFont="1" applyFill="1" applyProtection="1"/>
    <xf numFmtId="4" fontId="5" fillId="4" borderId="0" xfId="0" applyNumberFormat="1" applyFont="1" applyFill="1" applyBorder="1"/>
    <xf numFmtId="0" fontId="7" fillId="0" borderId="0" xfId="0" applyFont="1"/>
    <xf numFmtId="0" fontId="8" fillId="0" borderId="0" xfId="0" applyFont="1"/>
    <xf numFmtId="0" fontId="5" fillId="0" borderId="0" xfId="0" applyFont="1" applyBorder="1" applyAlignment="1"/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right" vertical="top" wrapText="1"/>
    </xf>
    <xf numFmtId="4" fontId="5" fillId="3" borderId="2" xfId="0" applyNumberFormat="1" applyFont="1" applyFill="1" applyBorder="1" applyAlignment="1" applyProtection="1">
      <alignment vertical="top" wrapText="1"/>
    </xf>
    <xf numFmtId="0" fontId="5" fillId="0" borderId="0" xfId="0" applyFont="1" applyBorder="1" applyAlignment="1">
      <alignment horizontal="justify" vertical="top" wrapText="1"/>
    </xf>
    <xf numFmtId="4" fontId="5" fillId="0" borderId="0" xfId="0" applyNumberFormat="1" applyFont="1" applyBorder="1" applyAlignment="1">
      <alignment horizontal="right" vertical="top" wrapText="1"/>
    </xf>
    <xf numFmtId="10" fontId="5" fillId="3" borderId="2" xfId="0" applyNumberFormat="1" applyFont="1" applyFill="1" applyBorder="1" applyAlignment="1">
      <alignment vertical="top"/>
    </xf>
    <xf numFmtId="4" fontId="5" fillId="3" borderId="10" xfId="0" applyNumberFormat="1" applyFont="1" applyFill="1" applyBorder="1" applyAlignment="1" applyProtection="1">
      <alignment vertical="top" wrapText="1"/>
    </xf>
    <xf numFmtId="4" fontId="5" fillId="0" borderId="0" xfId="0" applyNumberFormat="1" applyFont="1" applyBorder="1" applyAlignment="1">
      <alignment vertical="top"/>
    </xf>
    <xf numFmtId="10" fontId="4" fillId="3" borderId="2" xfId="0" applyNumberFormat="1" applyFont="1" applyFill="1" applyBorder="1" applyAlignment="1">
      <alignment vertical="top"/>
    </xf>
    <xf numFmtId="4" fontId="4" fillId="3" borderId="2" xfId="0" applyNumberFormat="1" applyFont="1" applyFill="1" applyBorder="1" applyAlignment="1" applyProtection="1">
      <alignment vertical="top"/>
    </xf>
    <xf numFmtId="10" fontId="4" fillId="0" borderId="0" xfId="0" applyNumberFormat="1" applyFont="1" applyBorder="1" applyAlignment="1">
      <alignment vertical="top"/>
    </xf>
    <xf numFmtId="3" fontId="5" fillId="3" borderId="1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0" xfId="0" applyNumberFormat="1" applyFont="1" applyProtection="1"/>
    <xf numFmtId="4" fontId="5" fillId="0" borderId="1" xfId="0" applyNumberFormat="1" applyFont="1" applyBorder="1"/>
    <xf numFmtId="0" fontId="9" fillId="5" borderId="11" xfId="2" applyFont="1" applyFill="1" applyBorder="1" applyAlignment="1">
      <alignment horizontal="center" vertical="center" wrapText="1"/>
    </xf>
    <xf numFmtId="0" fontId="9" fillId="5" borderId="12" xfId="2" applyFont="1" applyFill="1" applyBorder="1" applyAlignment="1">
      <alignment horizontal="center" vertical="center"/>
    </xf>
    <xf numFmtId="0" fontId="9" fillId="5" borderId="12" xfId="2" applyFont="1" applyFill="1" applyBorder="1" applyAlignment="1">
      <alignment horizontal="center" vertical="center" wrapText="1"/>
    </xf>
    <xf numFmtId="0" fontId="9" fillId="5" borderId="13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/>
    </xf>
    <xf numFmtId="10" fontId="9" fillId="6" borderId="14" xfId="2" applyNumberFormat="1" applyFont="1" applyFill="1" applyBorder="1" applyAlignment="1">
      <alignment horizontal="center" wrapText="1"/>
    </xf>
    <xf numFmtId="10" fontId="9" fillId="6" borderId="15" xfId="2" applyNumberFormat="1" applyFont="1" applyFill="1" applyBorder="1" applyAlignment="1">
      <alignment horizontal="center" wrapText="1"/>
    </xf>
    <xf numFmtId="10" fontId="9" fillId="6" borderId="16" xfId="2" applyNumberFormat="1" applyFont="1" applyFill="1" applyBorder="1" applyAlignment="1">
      <alignment horizontal="center" wrapText="1"/>
    </xf>
    <xf numFmtId="10" fontId="9" fillId="6" borderId="15" xfId="1" applyNumberFormat="1" applyFont="1" applyFill="1" applyBorder="1" applyAlignment="1">
      <alignment horizontal="center" wrapText="1"/>
    </xf>
    <xf numFmtId="10" fontId="5" fillId="0" borderId="0" xfId="0" applyNumberFormat="1" applyFont="1"/>
    <xf numFmtId="3" fontId="0" fillId="0" borderId="0" xfId="0" applyNumberFormat="1"/>
    <xf numFmtId="166" fontId="5" fillId="0" borderId="0" xfId="0" applyNumberFormat="1" applyFont="1"/>
    <xf numFmtId="3" fontId="5" fillId="0" borderId="0" xfId="0" applyNumberFormat="1" applyFont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protection locked="0"/>
    </xf>
    <xf numFmtId="0" fontId="5" fillId="0" borderId="8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valdo.vindas/Desktop/FORMULACION%202022/V05/Formulaci&#243;n%202022%2008AG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(PO 2022)"/>
      <sheetName val="Hoja4"/>
      <sheetName val="RESUMEN"/>
      <sheetName val="JUSTIFICACIONES"/>
      <sheetName val="ORIGINAL (-11plazas)"/>
      <sheetName val=" PO 2022"/>
      <sheetName val="MODIFICACIÓN 01-2022"/>
      <sheetName val="MODIFICACIÓN 02-2022 "/>
      <sheetName val=" PO 2022  (envio)"/>
      <sheetName val="RESUMEN (F)"/>
      <sheetName val="INGRESOS"/>
      <sheetName val="0 REMUNERACIONES"/>
      <sheetName val="1 SERVICIOS"/>
      <sheetName val="2 MATERIALES Y SUM"/>
      <sheetName val="5 BIENES DURADEROS"/>
      <sheetName val="6 TRANSF. CTES"/>
      <sheetName val="PLAN INVERSIÓN UTSI"/>
      <sheetName val="ANEXO 1 (5.99.03)"/>
      <sheetName val="EDIFICIOS Y SE"/>
      <sheetName val="Hoja6"/>
      <sheetName val="11 PLAZAS (2022)"/>
      <sheetName val="Hoja2"/>
      <sheetName val="DETALLE (PO 2022) (2)"/>
      <sheetName val="RESUMEN (2)"/>
      <sheetName val="RESUMEN (3)"/>
      <sheetName val="resuemen 11 plazas"/>
      <sheetName val="ORIGINAL (-11plazas) (2)"/>
      <sheetName val="ORIGINAL (-11plazas) (3)"/>
      <sheetName val="Hoja7"/>
      <sheetName val="Hoja5"/>
      <sheetName val="ORIGINAL"/>
      <sheetName val="01- PO 2021"/>
      <sheetName val="Consolidad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7">
          <cell r="AM17">
            <v>1159616064</v>
          </cell>
        </row>
        <row r="29">
          <cell r="AM29">
            <v>414353302.56</v>
          </cell>
        </row>
        <row r="30">
          <cell r="AM30">
            <v>450036532.80000001</v>
          </cell>
        </row>
        <row r="33">
          <cell r="AM33">
            <v>114892588.92</v>
          </cell>
        </row>
      </sheetData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2:L44"/>
  <sheetViews>
    <sheetView showGridLines="0" tabSelected="1" workbookViewId="0">
      <selection activeCell="F10" sqref="F10"/>
    </sheetView>
  </sheetViews>
  <sheetFormatPr baseColWidth="10" defaultColWidth="11.42578125" defaultRowHeight="14.25" x14ac:dyDescent="0.2"/>
  <cols>
    <col min="1" max="1" width="6" style="1" customWidth="1"/>
    <col min="2" max="2" width="34" style="1" customWidth="1"/>
    <col min="3" max="3" width="18.5703125" style="1" customWidth="1"/>
    <col min="4" max="4" width="19.42578125" style="1" customWidth="1"/>
    <col min="5" max="5" width="19.7109375" style="1" customWidth="1"/>
    <col min="6" max="6" width="20.7109375" style="1" customWidth="1"/>
    <col min="7" max="7" width="19.7109375" style="1" customWidth="1"/>
    <col min="8" max="8" width="20.5703125" style="1" customWidth="1"/>
    <col min="9" max="9" width="13.7109375" style="1" bestFit="1" customWidth="1"/>
    <col min="10" max="16384" width="11.42578125" style="1"/>
  </cols>
  <sheetData>
    <row r="2" spans="2:9" x14ac:dyDescent="0.2">
      <c r="B2" s="67" t="s">
        <v>0</v>
      </c>
      <c r="C2" s="67"/>
      <c r="D2" s="67"/>
      <c r="E2" s="67"/>
      <c r="F2" s="67"/>
      <c r="G2" s="67"/>
      <c r="H2" s="67"/>
    </row>
    <row r="4" spans="2:9" ht="27.6" customHeight="1" x14ac:dyDescent="0.2">
      <c r="B4" s="2" t="s">
        <v>56</v>
      </c>
      <c r="C4" s="3"/>
      <c r="D4" s="72" t="s">
        <v>36</v>
      </c>
      <c r="E4" s="73"/>
      <c r="F4" s="73"/>
      <c r="G4" s="73"/>
      <c r="H4" s="73"/>
      <c r="I4" s="4"/>
    </row>
    <row r="5" spans="2:9" x14ac:dyDescent="0.2">
      <c r="E5" s="5"/>
      <c r="F5" s="5"/>
      <c r="G5" s="5"/>
      <c r="H5" s="5"/>
      <c r="I5" s="4"/>
    </row>
    <row r="6" spans="2:9" ht="14.25" customHeight="1" x14ac:dyDescent="0.2">
      <c r="B6" s="6"/>
      <c r="C6" s="3"/>
      <c r="E6" s="5"/>
      <c r="F6" s="5"/>
      <c r="G6" s="5"/>
      <c r="H6" s="5"/>
      <c r="I6" s="4"/>
    </row>
    <row r="7" spans="2:9" ht="51" x14ac:dyDescent="0.2">
      <c r="B7" s="7" t="s">
        <v>1</v>
      </c>
      <c r="C7" s="8"/>
      <c r="D7" s="8"/>
      <c r="E7" s="8"/>
      <c r="F7" s="4"/>
      <c r="G7" s="9" t="s">
        <v>58</v>
      </c>
      <c r="H7" s="8"/>
      <c r="I7" s="4"/>
    </row>
    <row r="8" spans="2:9" x14ac:dyDescent="0.2">
      <c r="B8" s="7"/>
      <c r="C8" s="4"/>
      <c r="D8" s="8"/>
      <c r="E8" s="4"/>
      <c r="F8" s="4"/>
      <c r="G8" s="4"/>
      <c r="H8" s="4"/>
      <c r="I8" s="4"/>
    </row>
    <row r="9" spans="2:9" x14ac:dyDescent="0.2">
      <c r="B9" s="10" t="s">
        <v>37</v>
      </c>
      <c r="C9" s="53">
        <v>0</v>
      </c>
      <c r="E9" s="4"/>
      <c r="F9" s="4"/>
      <c r="G9" s="4"/>
      <c r="H9" s="4"/>
      <c r="I9" s="4"/>
    </row>
    <row r="10" spans="2:9" ht="33" customHeight="1" x14ac:dyDescent="0.2">
      <c r="B10" s="10" t="s">
        <v>2</v>
      </c>
      <c r="C10" s="11">
        <v>0.26500000000000001</v>
      </c>
      <c r="D10" s="1" t="s">
        <v>3</v>
      </c>
    </row>
    <row r="12" spans="2:9" ht="38.25" customHeight="1" x14ac:dyDescent="0.2">
      <c r="B12" s="12" t="s">
        <v>4</v>
      </c>
      <c r="C12" s="12" t="s">
        <v>5</v>
      </c>
      <c r="D12" s="13" t="s">
        <v>33</v>
      </c>
      <c r="E12" s="13" t="s">
        <v>34</v>
      </c>
      <c r="F12" s="13" t="s">
        <v>35</v>
      </c>
      <c r="G12" s="13"/>
      <c r="H12" s="12" t="s">
        <v>6</v>
      </c>
    </row>
    <row r="13" spans="2:9" ht="23.25" customHeight="1" x14ac:dyDescent="0.2">
      <c r="B13" s="14" t="s">
        <v>7</v>
      </c>
      <c r="C13" s="15">
        <f>+'[1]ORIGINAL (-11plazas) (3)'!$AM$17</f>
        <v>1159616064</v>
      </c>
      <c r="D13" s="15">
        <f>+'[1]ORIGINAL (-11plazas) (3)'!$AM$29</f>
        <v>414353302.56</v>
      </c>
      <c r="E13" s="15">
        <f>+'[1]ORIGINAL (-11plazas) (3)'!$AM$30</f>
        <v>450036532.80000001</v>
      </c>
      <c r="F13" s="15">
        <f>+'[1]ORIGINAL (-11plazas) (3)'!$AM$33</f>
        <v>114892588.92</v>
      </c>
      <c r="G13" s="15">
        <v>0</v>
      </c>
      <c r="H13" s="16">
        <f t="shared" ref="H13:H18" si="0">SUM(C13:G13)</f>
        <v>2138898488.28</v>
      </c>
    </row>
    <row r="14" spans="2:9" x14ac:dyDescent="0.2">
      <c r="B14" s="17" t="s">
        <v>8</v>
      </c>
      <c r="C14" s="18"/>
      <c r="D14" s="18"/>
      <c r="E14" s="18"/>
      <c r="F14" s="18"/>
      <c r="G14" s="18">
        <f>+G13*$C$9</f>
        <v>0</v>
      </c>
      <c r="H14" s="18">
        <f t="shared" si="0"/>
        <v>0</v>
      </c>
    </row>
    <row r="15" spans="2:9" x14ac:dyDescent="0.2">
      <c r="B15" s="17" t="s">
        <v>9</v>
      </c>
      <c r="C15" s="18">
        <f>+C13+C14</f>
        <v>1159616064</v>
      </c>
      <c r="D15" s="18">
        <f>+D13+D14</f>
        <v>414353302.56</v>
      </c>
      <c r="E15" s="18">
        <f>+E13+E14</f>
        <v>450036532.80000001</v>
      </c>
      <c r="F15" s="18">
        <f>+F13+F14</f>
        <v>114892588.92</v>
      </c>
      <c r="G15" s="18">
        <f>+G13+G14</f>
        <v>0</v>
      </c>
      <c r="H15" s="18">
        <f t="shared" si="0"/>
        <v>2138898488.28</v>
      </c>
    </row>
    <row r="16" spans="2:9" ht="33" customHeight="1" x14ac:dyDescent="0.2">
      <c r="B16" s="19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6">
        <f t="shared" si="0"/>
        <v>0</v>
      </c>
    </row>
    <row r="17" spans="2:12" ht="15" thickBot="1" x14ac:dyDescent="0.25">
      <c r="B17" s="20" t="s">
        <v>11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2">
        <f t="shared" si="0"/>
        <v>0</v>
      </c>
    </row>
    <row r="18" spans="2:12" ht="15" thickBot="1" x14ac:dyDescent="0.25">
      <c r="B18" s="23" t="s">
        <v>6</v>
      </c>
      <c r="C18" s="24">
        <f>+C15+C16+C17</f>
        <v>1159616064</v>
      </c>
      <c r="D18" s="24">
        <f>+D15+D16+D17</f>
        <v>414353302.56</v>
      </c>
      <c r="E18" s="24">
        <f>+E15+E16+E17</f>
        <v>450036532.80000001</v>
      </c>
      <c r="F18" s="24">
        <f>+F15+F16+F17</f>
        <v>114892588.92</v>
      </c>
      <c r="G18" s="24">
        <f>+G15+G16+G17</f>
        <v>0</v>
      </c>
      <c r="H18" s="25">
        <f t="shared" si="0"/>
        <v>2138898488.28</v>
      </c>
    </row>
    <row r="20" spans="2:12" ht="28.5" customHeight="1" x14ac:dyDescent="0.2">
      <c r="B20" s="26" t="s">
        <v>12</v>
      </c>
      <c r="C20" s="27">
        <f>H18</f>
        <v>2138898488.28</v>
      </c>
    </row>
    <row r="21" spans="2:12" ht="34.5" customHeight="1" x14ac:dyDescent="0.2">
      <c r="B21" s="1" t="s">
        <v>13</v>
      </c>
      <c r="C21" s="28">
        <v>0</v>
      </c>
      <c r="I21" s="29"/>
    </row>
    <row r="22" spans="2:12" ht="33" customHeight="1" x14ac:dyDescent="0.2">
      <c r="B22" s="26" t="s">
        <v>14</v>
      </c>
      <c r="C22" s="30"/>
      <c r="F22" s="1" t="s">
        <v>15</v>
      </c>
    </row>
    <row r="23" spans="2:12" ht="40.5" customHeight="1" x14ac:dyDescent="0.2">
      <c r="B23" s="1" t="s">
        <v>16</v>
      </c>
      <c r="C23" s="50">
        <f>+F23</f>
        <v>178170244.073724</v>
      </c>
      <c r="D23" s="66"/>
      <c r="E23" s="1">
        <v>8.3299999999999999E-2</v>
      </c>
      <c r="F23" s="31">
        <f>+(C20+C21)*8.33%</f>
        <v>178170244.073724</v>
      </c>
    </row>
    <row r="24" spans="2:12" ht="24" customHeight="1" x14ac:dyDescent="0.2">
      <c r="C24" s="51"/>
      <c r="F24" s="31"/>
    </row>
    <row r="25" spans="2:12" x14ac:dyDescent="0.2">
      <c r="B25" s="1" t="s">
        <v>17</v>
      </c>
      <c r="C25" s="50">
        <f>F25</f>
        <v>193011825.40506521</v>
      </c>
      <c r="D25" s="66"/>
      <c r="E25" s="1">
        <v>8.3299999999999999E-2</v>
      </c>
      <c r="F25" s="31">
        <f>(C20+C21+C22+C23)*E25</f>
        <v>193011825.40506521</v>
      </c>
      <c r="I25" s="29"/>
    </row>
    <row r="26" spans="2:12" ht="18.75" customHeight="1" x14ac:dyDescent="0.2">
      <c r="C26" s="52"/>
      <c r="F26" s="33"/>
      <c r="L26" s="29"/>
    </row>
    <row r="27" spans="2:12" ht="22.5" customHeight="1" x14ac:dyDescent="0.2">
      <c r="B27" s="26" t="s">
        <v>18</v>
      </c>
      <c r="C27" s="50">
        <f>+(C20+C21+C22+C23)*C10</f>
        <v>614023214.07373691</v>
      </c>
    </row>
    <row r="28" spans="2:12" x14ac:dyDescent="0.2">
      <c r="C28" s="32"/>
      <c r="I28" s="29"/>
    </row>
    <row r="29" spans="2:12" x14ac:dyDescent="0.2">
      <c r="B29" s="1" t="s">
        <v>19</v>
      </c>
      <c r="C29" s="50">
        <f>+C20+C21+C22+C23+C25+C27</f>
        <v>3124103771.8325262</v>
      </c>
      <c r="D29" s="29" t="s">
        <v>57</v>
      </c>
      <c r="E29" s="29" t="s">
        <v>57</v>
      </c>
      <c r="F29" s="65"/>
    </row>
    <row r="30" spans="2:12" x14ac:dyDescent="0.2">
      <c r="C30" s="34"/>
    </row>
    <row r="31" spans="2:12" s="35" customFormat="1" ht="18.75" x14ac:dyDescent="0.3">
      <c r="B31" s="35" t="s">
        <v>20</v>
      </c>
    </row>
    <row r="32" spans="2:12" x14ac:dyDescent="0.2">
      <c r="C32" s="34"/>
    </row>
    <row r="33" spans="2:10" ht="18.75" x14ac:dyDescent="0.3">
      <c r="B33" s="35" t="s">
        <v>21</v>
      </c>
      <c r="C33" s="34"/>
    </row>
    <row r="35" spans="2:10" x14ac:dyDescent="0.2">
      <c r="B35" s="36" t="s">
        <v>22</v>
      </c>
      <c r="C35" s="37"/>
      <c r="D35" s="37"/>
      <c r="E35" s="37"/>
      <c r="F35" s="37"/>
      <c r="G35" s="37"/>
      <c r="H35" s="37"/>
      <c r="I35" s="37"/>
      <c r="J35" s="37"/>
    </row>
    <row r="36" spans="2:10" x14ac:dyDescent="0.2">
      <c r="B36" s="69" t="s">
        <v>23</v>
      </c>
      <c r="C36" s="70"/>
      <c r="D36" s="71"/>
      <c r="E36" s="38" t="s">
        <v>24</v>
      </c>
      <c r="F36" s="38" t="s">
        <v>25</v>
      </c>
      <c r="G36" s="37"/>
      <c r="H36" s="39"/>
      <c r="I36" s="37"/>
      <c r="J36" s="37"/>
    </row>
    <row r="37" spans="2:10" ht="19.149999999999999" hidden="1" customHeight="1" x14ac:dyDescent="0.2">
      <c r="B37" s="68" t="s">
        <v>26</v>
      </c>
      <c r="C37" s="68"/>
      <c r="D37" s="68"/>
      <c r="E37" s="40"/>
      <c r="F37" s="41">
        <f>+(C20+C21+C22+C23)*E37</f>
        <v>0</v>
      </c>
      <c r="G37" s="42"/>
      <c r="H37" s="43"/>
    </row>
    <row r="38" spans="2:10" ht="21.6" customHeight="1" x14ac:dyDescent="0.2">
      <c r="B38" s="68" t="s">
        <v>27</v>
      </c>
      <c r="C38" s="68"/>
      <c r="D38" s="68"/>
      <c r="E38" s="40">
        <v>0.14499999999999999</v>
      </c>
      <c r="F38" s="41">
        <f>+(C20+C21+C22+C23)*E38</f>
        <v>335974966.19128996</v>
      </c>
      <c r="H38" s="43"/>
    </row>
    <row r="39" spans="2:10" ht="46.15" customHeight="1" x14ac:dyDescent="0.2">
      <c r="B39" s="68" t="s">
        <v>28</v>
      </c>
      <c r="C39" s="68"/>
      <c r="D39" s="68"/>
      <c r="E39" s="44">
        <v>7.0000000000000007E-2</v>
      </c>
      <c r="F39" s="45">
        <f>+(C20+C21+C22+C23)*E39</f>
        <v>162194811.2647607</v>
      </c>
      <c r="H39" s="46"/>
    </row>
    <row r="40" spans="2:10" ht="46.15" hidden="1" customHeight="1" x14ac:dyDescent="0.2">
      <c r="B40" s="68" t="s">
        <v>29</v>
      </c>
      <c r="C40" s="68"/>
      <c r="D40" s="68"/>
      <c r="E40" s="44"/>
      <c r="F40" s="45">
        <f>+(C20+C21+C22+C23)*E40</f>
        <v>0</v>
      </c>
      <c r="H40" s="46"/>
    </row>
    <row r="41" spans="2:10" ht="31.9" customHeight="1" x14ac:dyDescent="0.2">
      <c r="B41" s="68" t="s">
        <v>30</v>
      </c>
      <c r="C41" s="68"/>
      <c r="D41" s="68"/>
      <c r="E41" s="44">
        <v>2.5000000000000001E-3</v>
      </c>
      <c r="F41" s="45">
        <f>+(C20+C21+C22+C23)*E41</f>
        <v>5792671.8308843104</v>
      </c>
      <c r="H41" s="46"/>
    </row>
    <row r="42" spans="2:10" ht="28.9" customHeight="1" x14ac:dyDescent="0.2">
      <c r="B42" s="68" t="s">
        <v>31</v>
      </c>
      <c r="C42" s="68"/>
      <c r="D42" s="68"/>
      <c r="E42" s="44">
        <v>4.7500000000000001E-2</v>
      </c>
      <c r="F42" s="45">
        <f>+(C20+C21+C22+C23)*E42</f>
        <v>110060764.78680189</v>
      </c>
      <c r="H42" s="46"/>
    </row>
    <row r="43" spans="2:10" hidden="1" x14ac:dyDescent="0.2">
      <c r="B43" s="68" t="s">
        <v>32</v>
      </c>
      <c r="C43" s="68"/>
      <c r="D43" s="68"/>
      <c r="E43" s="44"/>
      <c r="F43" s="45">
        <f>+(C20+C21+C22+C23)*E43</f>
        <v>0</v>
      </c>
      <c r="H43" s="46"/>
    </row>
    <row r="44" spans="2:10" x14ac:dyDescent="0.2">
      <c r="B44" s="74"/>
      <c r="C44" s="75"/>
      <c r="D44" s="76"/>
      <c r="E44" s="47">
        <f>SUM(E37:E43)</f>
        <v>0.26500000000000001</v>
      </c>
      <c r="F44" s="48">
        <f>SUM(F37:F43)</f>
        <v>614023214.07373691</v>
      </c>
      <c r="H44" s="49"/>
    </row>
  </sheetData>
  <sheetProtection insertColumns="0" selectLockedCells="1"/>
  <mergeCells count="11">
    <mergeCell ref="B44:D44"/>
    <mergeCell ref="B38:D38"/>
    <mergeCell ref="B39:D39"/>
    <mergeCell ref="B40:D40"/>
    <mergeCell ref="B41:D41"/>
    <mergeCell ref="B42:D42"/>
    <mergeCell ref="B2:H2"/>
    <mergeCell ref="B37:D37"/>
    <mergeCell ref="B43:D43"/>
    <mergeCell ref="B36:D36"/>
    <mergeCell ref="D4:H4"/>
  </mergeCells>
  <pageMargins left="0.70866141732283472" right="0.9055118110236221" top="0.23622047244094491" bottom="0.27559055118110237" header="0.19685039370078741" footer="0.23622047244094491"/>
  <pageSetup scale="6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E3" sqref="E3"/>
    </sheetView>
  </sheetViews>
  <sheetFormatPr baseColWidth="10" defaultRowHeight="15" x14ac:dyDescent="0.25"/>
  <cols>
    <col min="1" max="1" width="12.28515625" bestFit="1" customWidth="1"/>
    <col min="2" max="2" width="13.28515625" bestFit="1" customWidth="1"/>
    <col min="3" max="8" width="12.28515625" bestFit="1" customWidth="1"/>
    <col min="9" max="11" width="13.28515625" bestFit="1" customWidth="1"/>
  </cols>
  <sheetData>
    <row r="1" spans="1:11" s="1" customFormat="1" thickBot="1" x14ac:dyDescent="0.25">
      <c r="B1" s="63">
        <v>0.05</v>
      </c>
      <c r="C1" s="63">
        <v>5.0000000000000001E-3</v>
      </c>
      <c r="D1" s="63">
        <v>1.4999999999999999E-2</v>
      </c>
      <c r="E1" s="63">
        <v>5.0000000000000001E-3</v>
      </c>
      <c r="F1" s="63">
        <v>5.0000000000000001E-3</v>
      </c>
      <c r="G1" s="63">
        <v>0.03</v>
      </c>
      <c r="H1" s="63">
        <v>0.01</v>
      </c>
      <c r="I1" s="63">
        <v>9.2499999999999999E-2</v>
      </c>
      <c r="J1" s="63">
        <v>5.2499999999999998E-2</v>
      </c>
    </row>
    <row r="2" spans="1:11" s="1" customFormat="1" ht="24.75" thickBot="1" x14ac:dyDescent="0.25">
      <c r="B2" s="54" t="s">
        <v>38</v>
      </c>
      <c r="C2" s="55" t="s">
        <v>39</v>
      </c>
      <c r="D2" s="55" t="s">
        <v>40</v>
      </c>
      <c r="E2" s="56" t="s">
        <v>41</v>
      </c>
      <c r="F2" s="56" t="s">
        <v>42</v>
      </c>
      <c r="G2" s="56" t="s">
        <v>43</v>
      </c>
      <c r="H2" s="57" t="s">
        <v>44</v>
      </c>
      <c r="I2" s="58" t="s">
        <v>45</v>
      </c>
      <c r="J2" s="58" t="s">
        <v>46</v>
      </c>
    </row>
    <row r="3" spans="1:11" s="1" customFormat="1" ht="27.4" customHeight="1" thickBot="1" x14ac:dyDescent="0.25">
      <c r="B3" s="59" t="s">
        <v>47</v>
      </c>
      <c r="C3" s="60" t="s">
        <v>48</v>
      </c>
      <c r="D3" s="60" t="s">
        <v>49</v>
      </c>
      <c r="E3" s="60" t="s">
        <v>50</v>
      </c>
      <c r="F3" s="60" t="s">
        <v>51</v>
      </c>
      <c r="G3" s="60" t="s">
        <v>52</v>
      </c>
      <c r="H3" s="61" t="s">
        <v>53</v>
      </c>
      <c r="I3" s="62" t="s">
        <v>54</v>
      </c>
      <c r="J3" s="62" t="s">
        <v>55</v>
      </c>
    </row>
    <row r="4" spans="1:11" s="64" customFormat="1" x14ac:dyDescent="0.25">
      <c r="A4" s="64">
        <f>+'Art 27'!C20+'Art 27'!C23</f>
        <v>2317068732.353724</v>
      </c>
      <c r="B4" s="64">
        <f>+$A$4*B1</f>
        <v>115853436.61768621</v>
      </c>
      <c r="C4" s="64">
        <f t="shared" ref="C4:J4" si="0">+$A$4*C1</f>
        <v>11585343.661768621</v>
      </c>
      <c r="D4" s="64">
        <f t="shared" si="0"/>
        <v>34756030.985305861</v>
      </c>
      <c r="E4" s="64">
        <f t="shared" si="0"/>
        <v>11585343.661768621</v>
      </c>
      <c r="F4" s="64">
        <f t="shared" si="0"/>
        <v>11585343.661768621</v>
      </c>
      <c r="G4" s="64">
        <f t="shared" si="0"/>
        <v>69512061.970611721</v>
      </c>
      <c r="H4" s="64">
        <f t="shared" si="0"/>
        <v>23170687.323537242</v>
      </c>
      <c r="I4" s="64">
        <f t="shared" si="0"/>
        <v>214328857.74271947</v>
      </c>
      <c r="J4" s="64">
        <f t="shared" si="0"/>
        <v>121646108.4485705</v>
      </c>
      <c r="K4" s="64">
        <f>SUM(B4:J4)</f>
        <v>614023214.07373691</v>
      </c>
    </row>
    <row r="6" spans="1:11" x14ac:dyDescent="0.25">
      <c r="K6" s="64">
        <f>+'Art 27'!C27</f>
        <v>614023214.07373691</v>
      </c>
    </row>
    <row r="8" spans="1:11" x14ac:dyDescent="0.25">
      <c r="K8" s="64">
        <f>+K4-K6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Art 27</vt:lpstr>
      <vt:lpstr>Hoja1</vt:lpstr>
      <vt:lpstr>'Art 27'!Área_de_impresión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arauzpa</dc:creator>
  <cp:keywords/>
  <dc:description/>
  <cp:lastModifiedBy>Lilliana Carvajal</cp:lastModifiedBy>
  <cp:revision/>
  <cp:lastPrinted>2018-06-11T22:04:47Z</cp:lastPrinted>
  <dcterms:created xsi:type="dcterms:W3CDTF">2013-05-27T18:09:22Z</dcterms:created>
  <dcterms:modified xsi:type="dcterms:W3CDTF">2021-08-10T22:25:11Z</dcterms:modified>
  <cp:category/>
  <cp:contentStatus/>
</cp:coreProperties>
</file>