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IS DOCUMENTOS 2019\"/>
    </mc:Choice>
  </mc:AlternateContent>
  <xr:revisionPtr revIDLastSave="0" documentId="8_{779B7DE7-6AE3-432A-84E2-A7128BEF9D60}" xr6:coauthVersionLast="41" xr6:coauthVersionMax="41" xr10:uidLastSave="{00000000-0000-0000-0000-000000000000}"/>
  <bookViews>
    <workbookView xWindow="-120" yWindow="-120" windowWidth="29040" windowHeight="15840" xr2:uid="{9A5B0F7E-8090-4AD1-9AC7-0A80513444AE}"/>
  </bookViews>
  <sheets>
    <sheet name="Costeo por Año" sheetId="2" r:id="rId1"/>
  </sheets>
  <definedNames>
    <definedName name="_xlnm.Print_Titles" localSheetId="0">'Costeo por Año'!$1:$1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2" l="1"/>
  <c r="B90" i="2"/>
  <c r="H89" i="2"/>
  <c r="H88" i="2"/>
  <c r="H87" i="2"/>
  <c r="H86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H77" i="2"/>
  <c r="F77" i="2"/>
  <c r="B72" i="2"/>
  <c r="H71" i="2"/>
  <c r="H70" i="2"/>
  <c r="H69" i="2"/>
  <c r="H68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H59" i="2"/>
  <c r="F59" i="2"/>
  <c r="K59" i="2" s="1"/>
  <c r="B54" i="2"/>
  <c r="H53" i="2"/>
  <c r="H52" i="2"/>
  <c r="H51" i="2"/>
  <c r="H50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E42" i="2"/>
  <c r="F42" i="2" s="1"/>
  <c r="H41" i="2"/>
  <c r="F41" i="2"/>
  <c r="E25" i="2"/>
  <c r="F25" i="2" s="1"/>
  <c r="E26" i="2"/>
  <c r="E44" i="2" s="1"/>
  <c r="F44" i="2" s="1"/>
  <c r="E27" i="2"/>
  <c r="E45" i="2" s="1"/>
  <c r="E28" i="2"/>
  <c r="E46" i="2" s="1"/>
  <c r="E29" i="2"/>
  <c r="E47" i="2" s="1"/>
  <c r="F47" i="2" s="1"/>
  <c r="E30" i="2"/>
  <c r="F30" i="2" s="1"/>
  <c r="E31" i="2"/>
  <c r="F31" i="2" s="1"/>
  <c r="E33" i="2"/>
  <c r="F33" i="2" s="1"/>
  <c r="K33" i="2" s="1"/>
  <c r="L33" i="2" s="1"/>
  <c r="M33" i="2" s="1"/>
  <c r="N33" i="2" s="1"/>
  <c r="E24" i="2"/>
  <c r="F24" i="2" s="1"/>
  <c r="J24" i="2" s="1"/>
  <c r="B36" i="2"/>
  <c r="H35" i="2"/>
  <c r="H34" i="2"/>
  <c r="H33" i="2"/>
  <c r="H32" i="2"/>
  <c r="H31" i="2"/>
  <c r="I30" i="2"/>
  <c r="H30" i="2"/>
  <c r="I29" i="2"/>
  <c r="H29" i="2"/>
  <c r="I28" i="2"/>
  <c r="H28" i="2"/>
  <c r="F28" i="2"/>
  <c r="I27" i="2"/>
  <c r="H27" i="2"/>
  <c r="F27" i="2"/>
  <c r="J27" i="2" s="1"/>
  <c r="I26" i="2"/>
  <c r="H26" i="2"/>
  <c r="I25" i="2"/>
  <c r="H25" i="2"/>
  <c r="I24" i="2"/>
  <c r="H23" i="2"/>
  <c r="F23" i="2"/>
  <c r="H17" i="2"/>
  <c r="H16" i="2"/>
  <c r="H15" i="2"/>
  <c r="H14" i="2"/>
  <c r="H13" i="2"/>
  <c r="H12" i="2"/>
  <c r="H11" i="2"/>
  <c r="H10" i="2"/>
  <c r="H9" i="2"/>
  <c r="H8" i="2"/>
  <c r="H7" i="2"/>
  <c r="H6" i="2"/>
  <c r="B18" i="2"/>
  <c r="F15" i="2"/>
  <c r="E17" i="2"/>
  <c r="F17" i="2" s="1"/>
  <c r="E16" i="2"/>
  <c r="F16" i="2" s="1"/>
  <c r="F13" i="2"/>
  <c r="E14" i="2"/>
  <c r="F14" i="2" s="1"/>
  <c r="I12" i="2"/>
  <c r="F12" i="2"/>
  <c r="J12" i="2" s="1"/>
  <c r="I11" i="2"/>
  <c r="F11" i="2"/>
  <c r="J11" i="2" s="1"/>
  <c r="I10" i="2"/>
  <c r="F10" i="2"/>
  <c r="J10" i="2" s="1"/>
  <c r="I9" i="2"/>
  <c r="F9" i="2"/>
  <c r="J9" i="2" s="1"/>
  <c r="I8" i="2"/>
  <c r="F8" i="2"/>
  <c r="J8" i="2" s="1"/>
  <c r="I7" i="2"/>
  <c r="F7" i="2"/>
  <c r="J7" i="2" s="1"/>
  <c r="I6" i="2"/>
  <c r="F6" i="2"/>
  <c r="J6" i="2" s="1"/>
  <c r="H5" i="2"/>
  <c r="F5" i="2"/>
  <c r="K31" i="2" l="1"/>
  <c r="L31" i="2" s="1"/>
  <c r="M31" i="2" s="1"/>
  <c r="N31" i="2" s="1"/>
  <c r="O31" i="2" s="1"/>
  <c r="P31" i="2" s="1"/>
  <c r="Q31" i="2" s="1"/>
  <c r="F26" i="2"/>
  <c r="J26" i="2" s="1"/>
  <c r="E49" i="2"/>
  <c r="F49" i="2" s="1"/>
  <c r="K49" i="2" s="1"/>
  <c r="L49" i="2" s="1"/>
  <c r="M49" i="2" s="1"/>
  <c r="N49" i="2" s="1"/>
  <c r="O49" i="2" s="1"/>
  <c r="P49" i="2" s="1"/>
  <c r="Q49" i="2" s="1"/>
  <c r="F29" i="2"/>
  <c r="J29" i="2" s="1"/>
  <c r="F46" i="2"/>
  <c r="E64" i="2"/>
  <c r="F45" i="2"/>
  <c r="J45" i="2" s="1"/>
  <c r="K45" i="2" s="1"/>
  <c r="L45" i="2" s="1"/>
  <c r="M45" i="2" s="1"/>
  <c r="N45" i="2" s="1"/>
  <c r="E63" i="2"/>
  <c r="K23" i="2"/>
  <c r="L23" i="2" s="1"/>
  <c r="E32" i="2"/>
  <c r="K41" i="2"/>
  <c r="L41" i="2" s="1"/>
  <c r="E62" i="2"/>
  <c r="E51" i="2"/>
  <c r="E65" i="2"/>
  <c r="E67" i="2"/>
  <c r="E48" i="2"/>
  <c r="E60" i="2"/>
  <c r="E35" i="2"/>
  <c r="E43" i="2"/>
  <c r="E34" i="2"/>
  <c r="K77" i="2"/>
  <c r="L77" i="2" s="1"/>
  <c r="L59" i="2"/>
  <c r="J44" i="2"/>
  <c r="K44" i="2" s="1"/>
  <c r="L44" i="2" s="1"/>
  <c r="M44" i="2" s="1"/>
  <c r="N44" i="2" s="1"/>
  <c r="J47" i="2"/>
  <c r="K47" i="2" s="1"/>
  <c r="L47" i="2" s="1"/>
  <c r="M47" i="2" s="1"/>
  <c r="N47" i="2" s="1"/>
  <c r="J42" i="2"/>
  <c r="K42" i="2" s="1"/>
  <c r="J46" i="2"/>
  <c r="K46" i="2" s="1"/>
  <c r="L46" i="2" s="1"/>
  <c r="M46" i="2" s="1"/>
  <c r="N46" i="2" s="1"/>
  <c r="K24" i="2"/>
  <c r="L24" i="2" s="1"/>
  <c r="M24" i="2" s="1"/>
  <c r="N24" i="2" s="1"/>
  <c r="O24" i="2" s="1"/>
  <c r="P24" i="2" s="1"/>
  <c r="Q24" i="2" s="1"/>
  <c r="K27" i="2"/>
  <c r="L27" i="2" s="1"/>
  <c r="M27" i="2" s="1"/>
  <c r="N27" i="2" s="1"/>
  <c r="O27" i="2" s="1"/>
  <c r="P27" i="2" s="1"/>
  <c r="Q27" i="2" s="1"/>
  <c r="J25" i="2"/>
  <c r="K25" i="2" s="1"/>
  <c r="L25" i="2" s="1"/>
  <c r="M25" i="2" s="1"/>
  <c r="N25" i="2" s="1"/>
  <c r="O25" i="2" s="1"/>
  <c r="P25" i="2" s="1"/>
  <c r="Q25" i="2" s="1"/>
  <c r="J30" i="2"/>
  <c r="K30" i="2" s="1"/>
  <c r="L30" i="2" s="1"/>
  <c r="M30" i="2" s="1"/>
  <c r="N30" i="2" s="1"/>
  <c r="O30" i="2" s="1"/>
  <c r="P30" i="2" s="1"/>
  <c r="Q30" i="2" s="1"/>
  <c r="K29" i="2"/>
  <c r="L29" i="2" s="1"/>
  <c r="M29" i="2" s="1"/>
  <c r="N29" i="2" s="1"/>
  <c r="O29" i="2" s="1"/>
  <c r="P29" i="2" s="1"/>
  <c r="Q29" i="2" s="1"/>
  <c r="O33" i="2"/>
  <c r="P33" i="2" s="1"/>
  <c r="Q33" i="2" s="1"/>
  <c r="J28" i="2"/>
  <c r="K28" i="2" s="1"/>
  <c r="L28" i="2" s="1"/>
  <c r="M28" i="2" s="1"/>
  <c r="N28" i="2" s="1"/>
  <c r="K17" i="2"/>
  <c r="L17" i="2" s="1"/>
  <c r="M17" i="2" s="1"/>
  <c r="N17" i="2" s="1"/>
  <c r="O17" i="2" s="1"/>
  <c r="P17" i="2" s="1"/>
  <c r="Q17" i="2" s="1"/>
  <c r="K12" i="2"/>
  <c r="L12" i="2" s="1"/>
  <c r="M12" i="2" s="1"/>
  <c r="N12" i="2" s="1"/>
  <c r="O12" i="2" s="1"/>
  <c r="P12" i="2" s="1"/>
  <c r="Q12" i="2" s="1"/>
  <c r="K5" i="2"/>
  <c r="K16" i="2"/>
  <c r="L16" i="2" s="1"/>
  <c r="M16" i="2" s="1"/>
  <c r="N16" i="2" s="1"/>
  <c r="O16" i="2" s="1"/>
  <c r="P16" i="2" s="1"/>
  <c r="Q16" i="2" s="1"/>
  <c r="K14" i="2"/>
  <c r="L14" i="2" s="1"/>
  <c r="M14" i="2" s="1"/>
  <c r="N14" i="2" s="1"/>
  <c r="O14" i="2" s="1"/>
  <c r="K7" i="2"/>
  <c r="L7" i="2" s="1"/>
  <c r="M7" i="2" s="1"/>
  <c r="N7" i="2" s="1"/>
  <c r="O7" i="2" s="1"/>
  <c r="P7" i="2" s="1"/>
  <c r="Q7" i="2" s="1"/>
  <c r="K15" i="2"/>
  <c r="L15" i="2" s="1"/>
  <c r="M15" i="2" s="1"/>
  <c r="N15" i="2" s="1"/>
  <c r="O15" i="2" s="1"/>
  <c r="P15" i="2" s="1"/>
  <c r="Q15" i="2" s="1"/>
  <c r="K10" i="2"/>
  <c r="L10" i="2" s="1"/>
  <c r="M10" i="2" s="1"/>
  <c r="N10" i="2" s="1"/>
  <c r="O10" i="2" s="1"/>
  <c r="P10" i="2" s="1"/>
  <c r="Q10" i="2" s="1"/>
  <c r="K9" i="2"/>
  <c r="L9" i="2" s="1"/>
  <c r="M9" i="2" s="1"/>
  <c r="N9" i="2" s="1"/>
  <c r="O9" i="2" s="1"/>
  <c r="P9" i="2" s="1"/>
  <c r="Q9" i="2" s="1"/>
  <c r="K13" i="2"/>
  <c r="L13" i="2" s="1"/>
  <c r="K8" i="2"/>
  <c r="L8" i="2" s="1"/>
  <c r="M8" i="2" s="1"/>
  <c r="N8" i="2" s="1"/>
  <c r="K11" i="2"/>
  <c r="L11" i="2" s="1"/>
  <c r="M11" i="2" s="1"/>
  <c r="N11" i="2" s="1"/>
  <c r="K6" i="2"/>
  <c r="L6" i="2" s="1"/>
  <c r="M6" i="2" s="1"/>
  <c r="N6" i="2" s="1"/>
  <c r="K26" i="2" l="1"/>
  <c r="L26" i="2" s="1"/>
  <c r="M26" i="2" s="1"/>
  <c r="N26" i="2" s="1"/>
  <c r="E52" i="2"/>
  <c r="F34" i="2"/>
  <c r="K34" i="2" s="1"/>
  <c r="L34" i="2" s="1"/>
  <c r="M34" i="2" s="1"/>
  <c r="N34" i="2" s="1"/>
  <c r="O34" i="2" s="1"/>
  <c r="P34" i="2" s="1"/>
  <c r="Q34" i="2" s="1"/>
  <c r="F62" i="2"/>
  <c r="J62" i="2" s="1"/>
  <c r="K62" i="2" s="1"/>
  <c r="L62" i="2" s="1"/>
  <c r="M62" i="2" s="1"/>
  <c r="N62" i="2" s="1"/>
  <c r="E80" i="2"/>
  <c r="F80" i="2" s="1"/>
  <c r="J80" i="2" s="1"/>
  <c r="K80" i="2" s="1"/>
  <c r="L80" i="2" s="1"/>
  <c r="M80" i="2" s="1"/>
  <c r="N80" i="2" s="1"/>
  <c r="F43" i="2"/>
  <c r="E61" i="2"/>
  <c r="F48" i="2"/>
  <c r="J48" i="2" s="1"/>
  <c r="K48" i="2" s="1"/>
  <c r="L48" i="2" s="1"/>
  <c r="M48" i="2" s="1"/>
  <c r="N48" i="2" s="1"/>
  <c r="O48" i="2" s="1"/>
  <c r="P48" i="2" s="1"/>
  <c r="Q48" i="2" s="1"/>
  <c r="E66" i="2"/>
  <c r="F63" i="2"/>
  <c r="J63" i="2" s="1"/>
  <c r="K63" i="2" s="1"/>
  <c r="L63" i="2" s="1"/>
  <c r="M63" i="2" s="1"/>
  <c r="N63" i="2" s="1"/>
  <c r="O63" i="2" s="1"/>
  <c r="P63" i="2" s="1"/>
  <c r="Q63" i="2" s="1"/>
  <c r="E81" i="2"/>
  <c r="F81" i="2" s="1"/>
  <c r="J81" i="2" s="1"/>
  <c r="K81" i="2" s="1"/>
  <c r="L81" i="2" s="1"/>
  <c r="M81" i="2" s="1"/>
  <c r="N81" i="2" s="1"/>
  <c r="O81" i="2" s="1"/>
  <c r="P81" i="2" s="1"/>
  <c r="Q81" i="2" s="1"/>
  <c r="F35" i="2"/>
  <c r="K35" i="2" s="1"/>
  <c r="L35" i="2" s="1"/>
  <c r="M35" i="2" s="1"/>
  <c r="N35" i="2" s="1"/>
  <c r="O35" i="2" s="1"/>
  <c r="P35" i="2" s="1"/>
  <c r="Q35" i="2" s="1"/>
  <c r="E53" i="2"/>
  <c r="F67" i="2"/>
  <c r="K67" i="2" s="1"/>
  <c r="L67" i="2" s="1"/>
  <c r="M67" i="2" s="1"/>
  <c r="N67" i="2" s="1"/>
  <c r="O67" i="2" s="1"/>
  <c r="P67" i="2" s="1"/>
  <c r="Q67" i="2" s="1"/>
  <c r="E85" i="2"/>
  <c r="F85" i="2" s="1"/>
  <c r="K85" i="2" s="1"/>
  <c r="L85" i="2" s="1"/>
  <c r="M85" i="2" s="1"/>
  <c r="N85" i="2" s="1"/>
  <c r="O85" i="2" s="1"/>
  <c r="P85" i="2" s="1"/>
  <c r="Q85" i="2" s="1"/>
  <c r="E50" i="2"/>
  <c r="F32" i="2"/>
  <c r="K32" i="2" s="1"/>
  <c r="L32" i="2" s="1"/>
  <c r="M32" i="2" s="1"/>
  <c r="N32" i="2" s="1"/>
  <c r="F60" i="2"/>
  <c r="J60" i="2" s="1"/>
  <c r="K60" i="2" s="1"/>
  <c r="L60" i="2" s="1"/>
  <c r="M60" i="2" s="1"/>
  <c r="N60" i="2" s="1"/>
  <c r="O60" i="2" s="1"/>
  <c r="P60" i="2" s="1"/>
  <c r="Q60" i="2" s="1"/>
  <c r="E78" i="2"/>
  <c r="F78" i="2" s="1"/>
  <c r="J78" i="2" s="1"/>
  <c r="K78" i="2" s="1"/>
  <c r="F65" i="2"/>
  <c r="J65" i="2" s="1"/>
  <c r="K65" i="2" s="1"/>
  <c r="L65" i="2" s="1"/>
  <c r="M65" i="2" s="1"/>
  <c r="N65" i="2" s="1"/>
  <c r="O65" i="2" s="1"/>
  <c r="P65" i="2" s="1"/>
  <c r="Q65" i="2" s="1"/>
  <c r="E83" i="2"/>
  <c r="F83" i="2" s="1"/>
  <c r="J83" i="2" s="1"/>
  <c r="K83" i="2" s="1"/>
  <c r="L83" i="2" s="1"/>
  <c r="M83" i="2" s="1"/>
  <c r="N83" i="2" s="1"/>
  <c r="O83" i="2" s="1"/>
  <c r="P83" i="2" s="1"/>
  <c r="Q83" i="2" s="1"/>
  <c r="F64" i="2"/>
  <c r="J64" i="2" s="1"/>
  <c r="K64" i="2" s="1"/>
  <c r="L64" i="2" s="1"/>
  <c r="M64" i="2" s="1"/>
  <c r="N64" i="2" s="1"/>
  <c r="O64" i="2" s="1"/>
  <c r="P64" i="2" s="1"/>
  <c r="Q64" i="2" s="1"/>
  <c r="E82" i="2"/>
  <c r="F82" i="2" s="1"/>
  <c r="J82" i="2" s="1"/>
  <c r="K82" i="2" s="1"/>
  <c r="L82" i="2" s="1"/>
  <c r="M82" i="2" s="1"/>
  <c r="N82" i="2" s="1"/>
  <c r="O82" i="2" s="1"/>
  <c r="P82" i="2" s="1"/>
  <c r="Q82" i="2" s="1"/>
  <c r="F51" i="2"/>
  <c r="K51" i="2" s="1"/>
  <c r="L51" i="2" s="1"/>
  <c r="M51" i="2" s="1"/>
  <c r="N51" i="2" s="1"/>
  <c r="O51" i="2" s="1"/>
  <c r="P51" i="2" s="1"/>
  <c r="Q51" i="2" s="1"/>
  <c r="E69" i="2"/>
  <c r="O80" i="2"/>
  <c r="P80" i="2" s="1"/>
  <c r="Q80" i="2" s="1"/>
  <c r="M77" i="2"/>
  <c r="O62" i="2"/>
  <c r="P62" i="2" s="1"/>
  <c r="Q62" i="2" s="1"/>
  <c r="M59" i="2"/>
  <c r="O47" i="2"/>
  <c r="P47" i="2" s="1"/>
  <c r="Q47" i="2" s="1"/>
  <c r="O44" i="2"/>
  <c r="P44" i="2" s="1"/>
  <c r="Q44" i="2" s="1"/>
  <c r="O46" i="2"/>
  <c r="P46" i="2" s="1"/>
  <c r="Q46" i="2" s="1"/>
  <c r="O45" i="2"/>
  <c r="P45" i="2" s="1"/>
  <c r="Q45" i="2" s="1"/>
  <c r="L42" i="2"/>
  <c r="M42" i="2" s="1"/>
  <c r="N42" i="2" s="1"/>
  <c r="M41" i="2"/>
  <c r="O28" i="2"/>
  <c r="P28" i="2" s="1"/>
  <c r="Q28" i="2" s="1"/>
  <c r="O26" i="2"/>
  <c r="P26" i="2" s="1"/>
  <c r="Q26" i="2" s="1"/>
  <c r="M23" i="2"/>
  <c r="L5" i="2"/>
  <c r="K18" i="2"/>
  <c r="P14" i="2"/>
  <c r="Q14" i="2" s="1"/>
  <c r="O8" i="2"/>
  <c r="P8" i="2" s="1"/>
  <c r="Q8" i="2" s="1"/>
  <c r="O11" i="2"/>
  <c r="P11" i="2" s="1"/>
  <c r="Q11" i="2" s="1"/>
  <c r="M13" i="2"/>
  <c r="O6" i="2"/>
  <c r="P6" i="2" s="1"/>
  <c r="Q6" i="2" s="1"/>
  <c r="L36" i="2" l="1"/>
  <c r="F52" i="2"/>
  <c r="K52" i="2" s="1"/>
  <c r="L52" i="2" s="1"/>
  <c r="M52" i="2" s="1"/>
  <c r="N52" i="2" s="1"/>
  <c r="O52" i="2" s="1"/>
  <c r="P52" i="2" s="1"/>
  <c r="Q52" i="2" s="1"/>
  <c r="E70" i="2"/>
  <c r="F69" i="2"/>
  <c r="K69" i="2" s="1"/>
  <c r="L69" i="2" s="1"/>
  <c r="M69" i="2" s="1"/>
  <c r="N69" i="2" s="1"/>
  <c r="O69" i="2" s="1"/>
  <c r="P69" i="2" s="1"/>
  <c r="Q69" i="2" s="1"/>
  <c r="E87" i="2"/>
  <c r="F87" i="2" s="1"/>
  <c r="K87" i="2" s="1"/>
  <c r="L87" i="2" s="1"/>
  <c r="M87" i="2" s="1"/>
  <c r="N87" i="2" s="1"/>
  <c r="O87" i="2" s="1"/>
  <c r="P87" i="2" s="1"/>
  <c r="Q87" i="2" s="1"/>
  <c r="O32" i="2"/>
  <c r="P32" i="2" s="1"/>
  <c r="Q32" i="2" s="1"/>
  <c r="F66" i="2"/>
  <c r="J66" i="2" s="1"/>
  <c r="K66" i="2" s="1"/>
  <c r="L66" i="2" s="1"/>
  <c r="M66" i="2" s="1"/>
  <c r="N66" i="2" s="1"/>
  <c r="O66" i="2" s="1"/>
  <c r="P66" i="2" s="1"/>
  <c r="Q66" i="2" s="1"/>
  <c r="E84" i="2"/>
  <c r="F84" i="2" s="1"/>
  <c r="J84" i="2" s="1"/>
  <c r="K84" i="2" s="1"/>
  <c r="L84" i="2" s="1"/>
  <c r="M84" i="2" s="1"/>
  <c r="N84" i="2" s="1"/>
  <c r="O84" i="2" s="1"/>
  <c r="P84" i="2" s="1"/>
  <c r="Q84" i="2" s="1"/>
  <c r="F50" i="2"/>
  <c r="K50" i="2" s="1"/>
  <c r="L50" i="2" s="1"/>
  <c r="M50" i="2" s="1"/>
  <c r="N50" i="2" s="1"/>
  <c r="O50" i="2" s="1"/>
  <c r="P50" i="2" s="1"/>
  <c r="Q50" i="2" s="1"/>
  <c r="E68" i="2"/>
  <c r="J43" i="2"/>
  <c r="K43" i="2"/>
  <c r="K36" i="2"/>
  <c r="L78" i="2"/>
  <c r="F53" i="2"/>
  <c r="K53" i="2" s="1"/>
  <c r="L53" i="2" s="1"/>
  <c r="M53" i="2" s="1"/>
  <c r="N53" i="2" s="1"/>
  <c r="O53" i="2" s="1"/>
  <c r="P53" i="2" s="1"/>
  <c r="Q53" i="2" s="1"/>
  <c r="E71" i="2"/>
  <c r="F61" i="2"/>
  <c r="J61" i="2" s="1"/>
  <c r="K61" i="2" s="1"/>
  <c r="E79" i="2"/>
  <c r="F79" i="2" s="1"/>
  <c r="J79" i="2" s="1"/>
  <c r="K79" i="2" s="1"/>
  <c r="L79" i="2" s="1"/>
  <c r="M79" i="2" s="1"/>
  <c r="N79" i="2" s="1"/>
  <c r="O79" i="2" s="1"/>
  <c r="P79" i="2" s="1"/>
  <c r="Q79" i="2" s="1"/>
  <c r="N77" i="2"/>
  <c r="N59" i="2"/>
  <c r="O42" i="2"/>
  <c r="P42" i="2" s="1"/>
  <c r="Q42" i="2" s="1"/>
  <c r="N41" i="2"/>
  <c r="N23" i="2"/>
  <c r="M36" i="2"/>
  <c r="M5" i="2"/>
  <c r="L18" i="2"/>
  <c r="N13" i="2"/>
  <c r="F71" i="2" l="1"/>
  <c r="K71" i="2" s="1"/>
  <c r="L71" i="2" s="1"/>
  <c r="M71" i="2" s="1"/>
  <c r="N71" i="2" s="1"/>
  <c r="E89" i="2"/>
  <c r="F89" i="2" s="1"/>
  <c r="K89" i="2" s="1"/>
  <c r="L89" i="2" s="1"/>
  <c r="M89" i="2" s="1"/>
  <c r="N89" i="2" s="1"/>
  <c r="O89" i="2" s="1"/>
  <c r="P89" i="2" s="1"/>
  <c r="Q89" i="2" s="1"/>
  <c r="M78" i="2"/>
  <c r="L43" i="2"/>
  <c r="K54" i="2"/>
  <c r="L61" i="2"/>
  <c r="F68" i="2"/>
  <c r="K68" i="2" s="1"/>
  <c r="L68" i="2" s="1"/>
  <c r="M68" i="2" s="1"/>
  <c r="N68" i="2" s="1"/>
  <c r="O68" i="2" s="1"/>
  <c r="P68" i="2" s="1"/>
  <c r="Q68" i="2" s="1"/>
  <c r="E86" i="2"/>
  <c r="F86" i="2" s="1"/>
  <c r="K86" i="2" s="1"/>
  <c r="L86" i="2" s="1"/>
  <c r="M86" i="2" s="1"/>
  <c r="N86" i="2" s="1"/>
  <c r="O86" i="2" s="1"/>
  <c r="P86" i="2" s="1"/>
  <c r="Q86" i="2" s="1"/>
  <c r="F70" i="2"/>
  <c r="K70" i="2" s="1"/>
  <c r="L70" i="2" s="1"/>
  <c r="M70" i="2" s="1"/>
  <c r="N70" i="2" s="1"/>
  <c r="O70" i="2" s="1"/>
  <c r="P70" i="2" s="1"/>
  <c r="Q70" i="2" s="1"/>
  <c r="E88" i="2"/>
  <c r="F88" i="2" s="1"/>
  <c r="K88" i="2" s="1"/>
  <c r="L88" i="2" s="1"/>
  <c r="M88" i="2" s="1"/>
  <c r="N88" i="2" s="1"/>
  <c r="O88" i="2" s="1"/>
  <c r="P88" i="2" s="1"/>
  <c r="Q88" i="2" s="1"/>
  <c r="O77" i="2"/>
  <c r="O59" i="2"/>
  <c r="O41" i="2"/>
  <c r="N36" i="2"/>
  <c r="O23" i="2"/>
  <c r="O36" i="2" s="1"/>
  <c r="N5" i="2"/>
  <c r="M18" i="2"/>
  <c r="O13" i="2"/>
  <c r="O71" i="2" l="1"/>
  <c r="P71" i="2" s="1"/>
  <c r="Q71" i="2" s="1"/>
  <c r="M61" i="2"/>
  <c r="L72" i="2"/>
  <c r="K90" i="2"/>
  <c r="M43" i="2"/>
  <c r="L54" i="2"/>
  <c r="K72" i="2"/>
  <c r="L90" i="2"/>
  <c r="N78" i="2"/>
  <c r="M90" i="2"/>
  <c r="P77" i="2"/>
  <c r="P59" i="2"/>
  <c r="Q59" i="2" s="1"/>
  <c r="P41" i="2"/>
  <c r="Q41" i="2" s="1"/>
  <c r="P23" i="2"/>
  <c r="P36" i="2"/>
  <c r="Q23" i="2"/>
  <c r="Q36" i="2" s="1"/>
  <c r="N18" i="2"/>
  <c r="O5" i="2"/>
  <c r="P13" i="2"/>
  <c r="Q13" i="2"/>
  <c r="N61" i="2" l="1"/>
  <c r="M72" i="2"/>
  <c r="N43" i="2"/>
  <c r="M54" i="2"/>
  <c r="O78" i="2"/>
  <c r="N90" i="2"/>
  <c r="Q77" i="2"/>
  <c r="P5" i="2"/>
  <c r="O18" i="2"/>
  <c r="O61" i="2" l="1"/>
  <c r="N72" i="2"/>
  <c r="P78" i="2"/>
  <c r="O90" i="2"/>
  <c r="O43" i="2"/>
  <c r="O54" i="2" s="1"/>
  <c r="N54" i="2"/>
  <c r="Q5" i="2"/>
  <c r="Q18" i="2" s="1"/>
  <c r="P18" i="2"/>
  <c r="P43" i="2" l="1"/>
  <c r="P61" i="2"/>
  <c r="O72" i="2"/>
  <c r="Q78" i="2"/>
  <c r="Q90" i="2" s="1"/>
  <c r="P90" i="2"/>
  <c r="Q43" i="2" l="1"/>
  <c r="Q54" i="2" s="1"/>
  <c r="P54" i="2"/>
  <c r="Q61" i="2"/>
  <c r="Q72" i="2" s="1"/>
  <c r="P72" i="2"/>
</calcChain>
</file>

<file path=xl/sharedStrings.xml><?xml version="1.0" encoding="utf-8"?>
<sst xmlns="http://schemas.openxmlformats.org/spreadsheetml/2006/main" count="221" uniqueCount="44">
  <si>
    <t>Gerente Servicio Civil 3</t>
  </si>
  <si>
    <t>Gerente Servicio Civil 1</t>
  </si>
  <si>
    <t>Profesional Jefe Servicio Civil 3</t>
  </si>
  <si>
    <t>Profesional Jefe Servicio Civil 2</t>
  </si>
  <si>
    <t>Profesional Servicio Civil 3</t>
  </si>
  <si>
    <t>Técnico Servicio Civil 3</t>
  </si>
  <si>
    <t>Homologación Servicio Civil</t>
  </si>
  <si>
    <t>Cantidad</t>
  </si>
  <si>
    <t xml:space="preserve">Nº de anualidades </t>
  </si>
  <si>
    <t>Salario Base unitario</t>
  </si>
  <si>
    <t>Salario Base General</t>
  </si>
  <si>
    <t xml:space="preserve">Monto por Anualidad </t>
  </si>
  <si>
    <t xml:space="preserve">Total por Anualidad </t>
  </si>
  <si>
    <t>Carrera Profesional</t>
  </si>
  <si>
    <t>Dedicación Exclusiva</t>
  </si>
  <si>
    <t>Salario Devengado</t>
  </si>
  <si>
    <t>salario Escolar</t>
  </si>
  <si>
    <t>Aguinaldo</t>
  </si>
  <si>
    <t>Subtotal</t>
  </si>
  <si>
    <t xml:space="preserve">Cargas Sociales </t>
  </si>
  <si>
    <t>Salario total con cargas sociales Mensual</t>
  </si>
  <si>
    <t>Salario total con cargas sociales x 12 Meses</t>
  </si>
  <si>
    <t>01- Sub Gerente de Área</t>
  </si>
  <si>
    <t>Subgerente de Area</t>
  </si>
  <si>
    <t>Trabajador Calificado S. C. 2</t>
  </si>
  <si>
    <t>02- Director Experto</t>
  </si>
  <si>
    <t>04- Ejecutivo Experto</t>
  </si>
  <si>
    <t>06- Ejecutivo Avanzado</t>
  </si>
  <si>
    <t>03- Director General</t>
  </si>
  <si>
    <t>05- Ejecutivo Especialista</t>
  </si>
  <si>
    <t>07- Ejecutivo General B</t>
  </si>
  <si>
    <t>Profesional Servicio Civil 1 B</t>
  </si>
  <si>
    <t>08- Ejecutivo General A</t>
  </si>
  <si>
    <t>Profesional Servicio Civil 1 A</t>
  </si>
  <si>
    <t>No Homologados</t>
  </si>
  <si>
    <t>Trabajador Calificado S. C. 1</t>
  </si>
  <si>
    <t>Total general</t>
  </si>
  <si>
    <t>10- Jefe Técnico</t>
  </si>
  <si>
    <t>09- Gestor Experto</t>
  </si>
  <si>
    <t>11- Técnico</t>
  </si>
  <si>
    <t>12- Oficial Experto</t>
  </si>
  <si>
    <t>13- Oficial General</t>
  </si>
  <si>
    <t>Cargo</t>
  </si>
  <si>
    <t>Cuantificación del recurso humano requerido para la Unidad Ejecutora Portafolio de Inversiones AyA/ BCIE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</si>
</sst>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FA2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/>
    <xf numFmtId="3" fontId="0" fillId="3" borderId="4" xfId="1" applyNumberFormat="1" applyFont="1" applyFill="1" applyBorder="1" applyAlignment="1">
      <alignment horizontal="center" vertical="center"/>
    </xf>
    <xf numFmtId="43" fontId="0" fillId="3" borderId="4" xfId="1" applyFont="1" applyFill="1" applyBorder="1" applyAlignment="1">
      <alignment vertical="center"/>
    </xf>
    <xf numFmtId="43" fontId="0" fillId="4" borderId="4" xfId="1" applyFont="1" applyFill="1" applyBorder="1" applyAlignment="1" applyProtection="1">
      <alignment vertical="center"/>
    </xf>
    <xf numFmtId="43" fontId="0" fillId="0" borderId="4" xfId="1" applyFont="1" applyFill="1" applyBorder="1" applyAlignment="1" applyProtection="1">
      <alignment vertical="center"/>
    </xf>
    <xf numFmtId="43" fontId="0" fillId="0" borderId="4" xfId="1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vertical="center"/>
    </xf>
    <xf numFmtId="43" fontId="1" fillId="0" borderId="4" xfId="1" applyFill="1" applyBorder="1" applyAlignment="1" applyProtection="1">
      <alignment horizontal="center" vertical="center"/>
    </xf>
    <xf numFmtId="14" fontId="0" fillId="3" borderId="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6" fillId="0" borderId="6" xfId="0" applyNumberFormat="1" applyFont="1" applyFill="1" applyBorder="1" applyAlignment="1">
      <alignment horizontal="center" vertical="center" wrapText="1"/>
    </xf>
    <xf numFmtId="43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indent="1"/>
    </xf>
    <xf numFmtId="43" fontId="1" fillId="0" borderId="4" xfId="1" applyBorder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3AA10-EB50-4FF4-A850-80ED5FA798FC}">
  <dimension ref="A1:Q91"/>
  <sheetViews>
    <sheetView showGridLines="0" tabSelected="1" zoomScale="60" zoomScaleNormal="60" zoomScaleSheetLayoutView="40" workbookViewId="0">
      <selection activeCell="H17" sqref="H17"/>
    </sheetView>
  </sheetViews>
  <sheetFormatPr baseColWidth="10" defaultRowHeight="15" x14ac:dyDescent="0.25"/>
  <cols>
    <col min="1" max="1" width="29.42578125" customWidth="1"/>
    <col min="2" max="2" width="8.85546875" bestFit="1" customWidth="1"/>
    <col min="3" max="3" width="28.85546875" bestFit="1" customWidth="1"/>
    <col min="4" max="4" width="9.42578125" customWidth="1"/>
    <col min="5" max="10" width="18.7109375" customWidth="1"/>
    <col min="11" max="17" width="24.5703125" customWidth="1"/>
  </cols>
  <sheetData>
    <row r="1" spans="1:17" ht="54" customHeight="1" x14ac:dyDescent="0.25">
      <c r="A1" s="27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6.25" x14ac:dyDescent="0.4">
      <c r="A2" s="26">
        <v>2020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5.75" thickBot="1" x14ac:dyDescent="0.3">
      <c r="D3" s="15"/>
    </row>
    <row r="4" spans="1:17" ht="30" x14ac:dyDescent="0.25">
      <c r="A4" s="1" t="s">
        <v>42</v>
      </c>
      <c r="B4" s="2" t="s">
        <v>7</v>
      </c>
      <c r="C4" s="2" t="s">
        <v>6</v>
      </c>
      <c r="D4" s="3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19</v>
      </c>
      <c r="P4" s="4" t="s">
        <v>20</v>
      </c>
      <c r="Q4" s="5" t="s">
        <v>21</v>
      </c>
    </row>
    <row r="5" spans="1:17" x14ac:dyDescent="0.25">
      <c r="A5" s="24" t="s">
        <v>22</v>
      </c>
      <c r="B5" s="16">
        <v>1</v>
      </c>
      <c r="C5" s="6" t="s">
        <v>23</v>
      </c>
      <c r="D5" s="7">
        <v>0</v>
      </c>
      <c r="E5" s="8">
        <v>2110915</v>
      </c>
      <c r="F5" s="8">
        <f t="shared" ref="F5:F17" si="0">E5*B5</f>
        <v>2110915</v>
      </c>
      <c r="G5" s="8"/>
      <c r="H5" s="8">
        <f>(G5*D5)*B5</f>
        <v>0</v>
      </c>
      <c r="I5" s="8"/>
      <c r="J5" s="8"/>
      <c r="K5" s="8">
        <f t="shared" ref="K5:K17" si="1">+F5+H5+I5+J5</f>
        <v>2110915</v>
      </c>
      <c r="L5" s="9">
        <f t="shared" ref="L5:L17" si="2">K5*8.33%</f>
        <v>175839.21950000001</v>
      </c>
      <c r="M5" s="9">
        <f t="shared" ref="M5:M17" si="3">(L5+K5)/12</f>
        <v>190562.85162500001</v>
      </c>
      <c r="N5" s="9">
        <f t="shared" ref="N5:N17" si="4">M5+L5+K5</f>
        <v>2477317.0711249998</v>
      </c>
      <c r="O5" s="10">
        <f t="shared" ref="O5:O17" si="5">(N5-M5)*31.33%</f>
        <v>716440.09696934978</v>
      </c>
      <c r="P5" s="11">
        <f t="shared" ref="P5:P17" si="6">(N5+O5)</f>
        <v>3193757.1680943496</v>
      </c>
      <c r="Q5" s="25">
        <f t="shared" ref="Q5:Q17" si="7">P5*12</f>
        <v>38325086.017132193</v>
      </c>
    </row>
    <row r="6" spans="1:17" x14ac:dyDescent="0.25">
      <c r="A6" s="24" t="s">
        <v>25</v>
      </c>
      <c r="B6" s="16">
        <v>5</v>
      </c>
      <c r="C6" s="6" t="s">
        <v>0</v>
      </c>
      <c r="D6" s="7">
        <v>10</v>
      </c>
      <c r="E6" s="8">
        <v>1508750</v>
      </c>
      <c r="F6" s="8">
        <f t="shared" si="0"/>
        <v>7543750</v>
      </c>
      <c r="G6" s="12">
        <v>18652</v>
      </c>
      <c r="H6" s="8">
        <f>(G6*D6)*B6</f>
        <v>932600</v>
      </c>
      <c r="I6" s="8">
        <f t="shared" ref="I6:I12" si="8">(10*2273)*B6</f>
        <v>113650</v>
      </c>
      <c r="J6" s="8">
        <f t="shared" ref="J6:J11" si="9">F6*55%</f>
        <v>4149062.5000000005</v>
      </c>
      <c r="K6" s="8">
        <f t="shared" si="1"/>
        <v>12739062.5</v>
      </c>
      <c r="L6" s="9">
        <f t="shared" si="2"/>
        <v>1061163.90625</v>
      </c>
      <c r="M6" s="9">
        <f t="shared" si="3"/>
        <v>1150018.8671875</v>
      </c>
      <c r="N6" s="9">
        <f t="shared" si="4"/>
        <v>14950245.2734375</v>
      </c>
      <c r="O6" s="10">
        <f t="shared" si="5"/>
        <v>4323610.9330781242</v>
      </c>
      <c r="P6" s="11">
        <f t="shared" si="6"/>
        <v>19273856.206515625</v>
      </c>
      <c r="Q6" s="25">
        <f t="shared" si="7"/>
        <v>231286274.4781875</v>
      </c>
    </row>
    <row r="7" spans="1:17" x14ac:dyDescent="0.25">
      <c r="A7" s="24" t="s">
        <v>28</v>
      </c>
      <c r="B7" s="16">
        <v>9</v>
      </c>
      <c r="C7" s="6" t="s">
        <v>1</v>
      </c>
      <c r="D7" s="16">
        <v>8</v>
      </c>
      <c r="E7" s="8">
        <v>1191900</v>
      </c>
      <c r="F7" s="8">
        <f t="shared" si="0"/>
        <v>10727100</v>
      </c>
      <c r="G7" s="12">
        <v>22867</v>
      </c>
      <c r="H7" s="8">
        <f t="shared" ref="H7:H17" si="10">(G7*D7)*B7</f>
        <v>1646424</v>
      </c>
      <c r="I7" s="8">
        <f t="shared" si="8"/>
        <v>204570</v>
      </c>
      <c r="J7" s="8">
        <f t="shared" si="9"/>
        <v>5899905.0000000009</v>
      </c>
      <c r="K7" s="8">
        <f t="shared" si="1"/>
        <v>18477999</v>
      </c>
      <c r="L7" s="9">
        <f t="shared" si="2"/>
        <v>1539217.3167000001</v>
      </c>
      <c r="M7" s="9">
        <f t="shared" si="3"/>
        <v>1668101.3597250001</v>
      </c>
      <c r="N7" s="9">
        <f t="shared" si="4"/>
        <v>21685317.676424999</v>
      </c>
      <c r="O7" s="10">
        <f t="shared" si="5"/>
        <v>6271393.8720221091</v>
      </c>
      <c r="P7" s="11">
        <f t="shared" si="6"/>
        <v>27956711.54844711</v>
      </c>
      <c r="Q7" s="25">
        <f t="shared" si="7"/>
        <v>335480538.58136535</v>
      </c>
    </row>
    <row r="8" spans="1:17" x14ac:dyDescent="0.25">
      <c r="A8" s="24" t="s">
        <v>26</v>
      </c>
      <c r="B8" s="16">
        <v>27</v>
      </c>
      <c r="C8" s="6" t="s">
        <v>2</v>
      </c>
      <c r="D8" s="7">
        <v>7</v>
      </c>
      <c r="E8" s="8">
        <v>974650</v>
      </c>
      <c r="F8" s="8">
        <f t="shared" si="0"/>
        <v>26315550</v>
      </c>
      <c r="G8" s="12">
        <v>18652</v>
      </c>
      <c r="H8" s="8">
        <f t="shared" si="10"/>
        <v>3525228</v>
      </c>
      <c r="I8" s="8">
        <f t="shared" si="8"/>
        <v>613710</v>
      </c>
      <c r="J8" s="8">
        <f t="shared" si="9"/>
        <v>14473552.500000002</v>
      </c>
      <c r="K8" s="8">
        <f t="shared" si="1"/>
        <v>44928040.5</v>
      </c>
      <c r="L8" s="9">
        <f t="shared" si="2"/>
        <v>3742505.7736499999</v>
      </c>
      <c r="M8" s="9">
        <f t="shared" si="3"/>
        <v>4055878.8561374997</v>
      </c>
      <c r="N8" s="9">
        <f t="shared" si="4"/>
        <v>52726425.129787497</v>
      </c>
      <c r="O8" s="10">
        <f t="shared" si="5"/>
        <v>15248482.147534544</v>
      </c>
      <c r="P8" s="11">
        <f t="shared" si="6"/>
        <v>67974907.277322039</v>
      </c>
      <c r="Q8" s="25">
        <f t="shared" si="7"/>
        <v>815698887.32786441</v>
      </c>
    </row>
    <row r="9" spans="1:17" x14ac:dyDescent="0.25">
      <c r="A9" s="24" t="s">
        <v>29</v>
      </c>
      <c r="B9" s="16">
        <v>39</v>
      </c>
      <c r="C9" s="6" t="s">
        <v>3</v>
      </c>
      <c r="D9" s="16">
        <v>6</v>
      </c>
      <c r="E9" s="8">
        <v>893600</v>
      </c>
      <c r="F9" s="8">
        <f t="shared" si="0"/>
        <v>34850400</v>
      </c>
      <c r="G9" s="12">
        <v>17080</v>
      </c>
      <c r="H9" s="8">
        <f t="shared" si="10"/>
        <v>3996720</v>
      </c>
      <c r="I9" s="8">
        <f t="shared" si="8"/>
        <v>886470</v>
      </c>
      <c r="J9" s="8">
        <f t="shared" si="9"/>
        <v>19167720</v>
      </c>
      <c r="K9" s="8">
        <f t="shared" si="1"/>
        <v>58901310</v>
      </c>
      <c r="L9" s="9">
        <f t="shared" si="2"/>
        <v>4906479.1229999997</v>
      </c>
      <c r="M9" s="9">
        <f t="shared" si="3"/>
        <v>5317315.7602499994</v>
      </c>
      <c r="N9" s="9">
        <f t="shared" si="4"/>
        <v>69125104.883249998</v>
      </c>
      <c r="O9" s="10">
        <f t="shared" si="5"/>
        <v>19990980.332235895</v>
      </c>
      <c r="P9" s="11">
        <f t="shared" si="6"/>
        <v>89116085.215485901</v>
      </c>
      <c r="Q9" s="25">
        <f t="shared" si="7"/>
        <v>1069393022.5858308</v>
      </c>
    </row>
    <row r="10" spans="1:17" x14ac:dyDescent="0.25">
      <c r="A10" s="24" t="s">
        <v>27</v>
      </c>
      <c r="B10" s="16">
        <v>19</v>
      </c>
      <c r="C10" s="6" t="s">
        <v>4</v>
      </c>
      <c r="D10" s="16">
        <v>2</v>
      </c>
      <c r="E10" s="8">
        <v>765650</v>
      </c>
      <c r="F10" s="8">
        <f t="shared" si="0"/>
        <v>14547350</v>
      </c>
      <c r="G10" s="12">
        <v>14598</v>
      </c>
      <c r="H10" s="8">
        <f t="shared" si="10"/>
        <v>554724</v>
      </c>
      <c r="I10" s="8">
        <f t="shared" si="8"/>
        <v>431870</v>
      </c>
      <c r="J10" s="8">
        <f t="shared" si="9"/>
        <v>8001042.5000000009</v>
      </c>
      <c r="K10" s="8">
        <f t="shared" si="1"/>
        <v>23534986.5</v>
      </c>
      <c r="L10" s="9">
        <f t="shared" si="2"/>
        <v>1960464.3754499999</v>
      </c>
      <c r="M10" s="9">
        <f t="shared" si="3"/>
        <v>2124620.9062875002</v>
      </c>
      <c r="N10" s="9">
        <f t="shared" si="4"/>
        <v>27620071.781737499</v>
      </c>
      <c r="O10" s="10">
        <f t="shared" si="5"/>
        <v>7987724.7592784846</v>
      </c>
      <c r="P10" s="11">
        <f t="shared" si="6"/>
        <v>35607796.541015983</v>
      </c>
      <c r="Q10" s="25">
        <f t="shared" si="7"/>
        <v>427293558.49219179</v>
      </c>
    </row>
    <row r="11" spans="1:17" x14ac:dyDescent="0.25">
      <c r="A11" s="24" t="s">
        <v>30</v>
      </c>
      <c r="B11" s="16">
        <v>22</v>
      </c>
      <c r="C11" s="6" t="s">
        <v>31</v>
      </c>
      <c r="D11" s="16">
        <v>2</v>
      </c>
      <c r="E11" s="8">
        <v>623350</v>
      </c>
      <c r="F11" s="8">
        <f t="shared" si="0"/>
        <v>13713700</v>
      </c>
      <c r="G11" s="12">
        <v>11837</v>
      </c>
      <c r="H11" s="8">
        <f t="shared" si="10"/>
        <v>520828</v>
      </c>
      <c r="I11" s="8">
        <f t="shared" si="8"/>
        <v>500060</v>
      </c>
      <c r="J11" s="8">
        <f t="shared" si="9"/>
        <v>7542535.0000000009</v>
      </c>
      <c r="K11" s="8">
        <f t="shared" si="1"/>
        <v>22277123</v>
      </c>
      <c r="L11" s="9">
        <f t="shared" si="2"/>
        <v>1855684.3459000001</v>
      </c>
      <c r="M11" s="9">
        <f t="shared" si="3"/>
        <v>2011067.2788249999</v>
      </c>
      <c r="N11" s="9">
        <f t="shared" si="4"/>
        <v>26143874.624724999</v>
      </c>
      <c r="O11" s="10">
        <f t="shared" si="5"/>
        <v>7560808.541470469</v>
      </c>
      <c r="P11" s="11">
        <f t="shared" si="6"/>
        <v>33704683.166195467</v>
      </c>
      <c r="Q11" s="25">
        <f t="shared" si="7"/>
        <v>404456197.99434561</v>
      </c>
    </row>
    <row r="12" spans="1:17" x14ac:dyDescent="0.25">
      <c r="A12" s="24" t="s">
        <v>32</v>
      </c>
      <c r="B12" s="16">
        <v>12</v>
      </c>
      <c r="C12" s="6" t="s">
        <v>33</v>
      </c>
      <c r="D12" s="16">
        <v>2</v>
      </c>
      <c r="E12" s="8">
        <v>531750</v>
      </c>
      <c r="F12" s="8">
        <f t="shared" si="0"/>
        <v>6381000</v>
      </c>
      <c r="G12" s="12">
        <v>10060</v>
      </c>
      <c r="H12" s="8">
        <f t="shared" si="10"/>
        <v>241440</v>
      </c>
      <c r="I12" s="8">
        <f t="shared" si="8"/>
        <v>272760</v>
      </c>
      <c r="J12" s="8">
        <f>F12*10%</f>
        <v>638100</v>
      </c>
      <c r="K12" s="8">
        <f t="shared" si="1"/>
        <v>7533300</v>
      </c>
      <c r="L12" s="9">
        <f t="shared" si="2"/>
        <v>627523.89</v>
      </c>
      <c r="M12" s="9">
        <f t="shared" si="3"/>
        <v>680068.65749999997</v>
      </c>
      <c r="N12" s="9">
        <f t="shared" si="4"/>
        <v>8840892.5474999994</v>
      </c>
      <c r="O12" s="10">
        <f t="shared" si="5"/>
        <v>2556786.1247369996</v>
      </c>
      <c r="P12" s="11">
        <f t="shared" si="6"/>
        <v>11397678.672236999</v>
      </c>
      <c r="Q12" s="25">
        <f t="shared" si="7"/>
        <v>136772144.06684399</v>
      </c>
    </row>
    <row r="13" spans="1:17" x14ac:dyDescent="0.25">
      <c r="A13" s="24" t="s">
        <v>38</v>
      </c>
      <c r="B13" s="16">
        <v>28</v>
      </c>
      <c r="C13" s="6" t="s">
        <v>5</v>
      </c>
      <c r="D13" s="7">
        <v>3</v>
      </c>
      <c r="E13" s="8">
        <v>440700</v>
      </c>
      <c r="F13" s="8">
        <f t="shared" si="0"/>
        <v>12339600</v>
      </c>
      <c r="G13" s="12">
        <v>10859</v>
      </c>
      <c r="H13" s="8">
        <f t="shared" si="10"/>
        <v>912156</v>
      </c>
      <c r="I13" s="8"/>
      <c r="J13" s="8"/>
      <c r="K13" s="8">
        <f t="shared" si="1"/>
        <v>13251756</v>
      </c>
      <c r="L13" s="9">
        <f t="shared" si="2"/>
        <v>1103871.2748</v>
      </c>
      <c r="M13" s="9">
        <f t="shared" si="3"/>
        <v>1196302.2729</v>
      </c>
      <c r="N13" s="9">
        <f t="shared" si="4"/>
        <v>15551929.547699999</v>
      </c>
      <c r="O13" s="10">
        <f t="shared" si="5"/>
        <v>4497618.0251948396</v>
      </c>
      <c r="P13" s="11">
        <f t="shared" si="6"/>
        <v>20049547.572894838</v>
      </c>
      <c r="Q13" s="25">
        <f t="shared" si="7"/>
        <v>240594570.87473804</v>
      </c>
    </row>
    <row r="14" spans="1:17" x14ac:dyDescent="0.25">
      <c r="A14" s="24" t="s">
        <v>37</v>
      </c>
      <c r="B14" s="16">
        <v>11</v>
      </c>
      <c r="C14" s="6" t="s">
        <v>34</v>
      </c>
      <c r="D14" s="16">
        <v>3</v>
      </c>
      <c r="E14" s="13">
        <f>476600+3750+5700</f>
        <v>486050</v>
      </c>
      <c r="F14" s="8">
        <f t="shared" si="0"/>
        <v>5346550</v>
      </c>
      <c r="G14" s="13">
        <v>12010</v>
      </c>
      <c r="H14" s="8">
        <f t="shared" si="10"/>
        <v>396330</v>
      </c>
      <c r="I14" s="8"/>
      <c r="J14" s="8"/>
      <c r="K14" s="8">
        <f t="shared" si="1"/>
        <v>5742880</v>
      </c>
      <c r="L14" s="9">
        <f t="shared" si="2"/>
        <v>478381.90399999998</v>
      </c>
      <c r="M14" s="9">
        <f t="shared" si="3"/>
        <v>518438.49200000003</v>
      </c>
      <c r="N14" s="9">
        <f t="shared" si="4"/>
        <v>6739700.3959999997</v>
      </c>
      <c r="O14" s="10">
        <f t="shared" si="5"/>
        <v>1949121.3545231998</v>
      </c>
      <c r="P14" s="11">
        <f t="shared" si="6"/>
        <v>8688821.7505232003</v>
      </c>
      <c r="Q14" s="25">
        <f t="shared" si="7"/>
        <v>104265861.0062784</v>
      </c>
    </row>
    <row r="15" spans="1:17" x14ac:dyDescent="0.25">
      <c r="A15" s="24" t="s">
        <v>39</v>
      </c>
      <c r="B15" s="16">
        <v>11</v>
      </c>
      <c r="C15" s="6" t="s">
        <v>34</v>
      </c>
      <c r="D15" s="16">
        <v>2</v>
      </c>
      <c r="E15" s="13">
        <v>408250</v>
      </c>
      <c r="F15" s="8">
        <f t="shared" si="0"/>
        <v>4490750</v>
      </c>
      <c r="G15" s="13">
        <v>10034</v>
      </c>
      <c r="H15" s="8">
        <f t="shared" si="10"/>
        <v>220748</v>
      </c>
      <c r="I15" s="8"/>
      <c r="J15" s="8"/>
      <c r="K15" s="8">
        <f t="shared" si="1"/>
        <v>4711498</v>
      </c>
      <c r="L15" s="9">
        <f t="shared" si="2"/>
        <v>392467.78340000001</v>
      </c>
      <c r="M15" s="9">
        <f t="shared" si="3"/>
        <v>425330.48194999999</v>
      </c>
      <c r="N15" s="9">
        <f t="shared" si="4"/>
        <v>5529296.26535</v>
      </c>
      <c r="O15" s="10">
        <f t="shared" si="5"/>
        <v>1599072.4799392198</v>
      </c>
      <c r="P15" s="11">
        <f t="shared" si="6"/>
        <v>7128368.7452892195</v>
      </c>
      <c r="Q15" s="25">
        <f t="shared" si="7"/>
        <v>85540424.943470627</v>
      </c>
    </row>
    <row r="16" spans="1:17" x14ac:dyDescent="0.25">
      <c r="A16" s="24" t="s">
        <v>40</v>
      </c>
      <c r="B16" s="16">
        <v>1</v>
      </c>
      <c r="C16" s="6" t="s">
        <v>24</v>
      </c>
      <c r="D16" s="7">
        <v>2</v>
      </c>
      <c r="E16" s="12">
        <f>301700+3750+5700</f>
        <v>311150</v>
      </c>
      <c r="F16" s="8">
        <f t="shared" si="0"/>
        <v>311150</v>
      </c>
      <c r="G16" s="12">
        <v>8330</v>
      </c>
      <c r="H16" s="8">
        <f t="shared" si="10"/>
        <v>16660</v>
      </c>
      <c r="I16" s="8"/>
      <c r="J16" s="8"/>
      <c r="K16" s="8">
        <f t="shared" si="1"/>
        <v>327810</v>
      </c>
      <c r="L16" s="9">
        <f t="shared" si="2"/>
        <v>27306.573</v>
      </c>
      <c r="M16" s="9">
        <f t="shared" si="3"/>
        <v>29593.047749999998</v>
      </c>
      <c r="N16" s="9">
        <f t="shared" si="4"/>
        <v>384709.62075</v>
      </c>
      <c r="O16" s="10">
        <f t="shared" si="5"/>
        <v>111258.02232089998</v>
      </c>
      <c r="P16" s="11">
        <f t="shared" si="6"/>
        <v>495967.6430709</v>
      </c>
      <c r="Q16" s="25">
        <f t="shared" si="7"/>
        <v>5951611.7168508004</v>
      </c>
    </row>
    <row r="17" spans="1:17" x14ac:dyDescent="0.25">
      <c r="A17" s="24" t="s">
        <v>41</v>
      </c>
      <c r="B17" s="16">
        <v>11</v>
      </c>
      <c r="C17" s="14" t="s">
        <v>35</v>
      </c>
      <c r="D17" s="16">
        <v>1</v>
      </c>
      <c r="E17" s="12">
        <f>292259+3750+5700</f>
        <v>301709</v>
      </c>
      <c r="F17" s="8">
        <f t="shared" si="0"/>
        <v>3318799</v>
      </c>
      <c r="G17" s="12">
        <v>7328</v>
      </c>
      <c r="H17" s="8">
        <f t="shared" si="10"/>
        <v>80608</v>
      </c>
      <c r="I17" s="8"/>
      <c r="J17" s="8"/>
      <c r="K17" s="8">
        <f t="shared" si="1"/>
        <v>3399407</v>
      </c>
      <c r="L17" s="9">
        <f t="shared" si="2"/>
        <v>283170.60310000001</v>
      </c>
      <c r="M17" s="9">
        <f t="shared" si="3"/>
        <v>306881.46692500002</v>
      </c>
      <c r="N17" s="9">
        <f t="shared" si="4"/>
        <v>3989459.0700249998</v>
      </c>
      <c r="O17" s="10">
        <f t="shared" si="5"/>
        <v>1153751.5630512298</v>
      </c>
      <c r="P17" s="11">
        <f t="shared" si="6"/>
        <v>5143210.6330762301</v>
      </c>
      <c r="Q17" s="25">
        <f t="shared" si="7"/>
        <v>61718527.596914761</v>
      </c>
    </row>
    <row r="18" spans="1:17" ht="15.75" thickBot="1" x14ac:dyDescent="0.3">
      <c r="A18" s="17" t="s">
        <v>36</v>
      </c>
      <c r="B18" s="18">
        <f>SUM(B5:B17)</f>
        <v>196</v>
      </c>
      <c r="C18" s="19"/>
      <c r="D18" s="20"/>
      <c r="E18" s="21"/>
      <c r="F18" s="22"/>
      <c r="G18" s="22"/>
      <c r="H18" s="22"/>
      <c r="I18" s="22"/>
      <c r="J18" s="22"/>
      <c r="K18" s="23">
        <f>SUM(K5:K17)</f>
        <v>217936087.5</v>
      </c>
      <c r="L18" s="23">
        <f t="shared" ref="L18:Q18" si="11">SUM(L5:L17)</f>
        <v>18154076.088749997</v>
      </c>
      <c r="M18" s="23">
        <f t="shared" si="11"/>
        <v>19674180.299062498</v>
      </c>
      <c r="N18" s="23">
        <f t="shared" si="11"/>
        <v>255764343.88781253</v>
      </c>
      <c r="O18" s="23">
        <f t="shared" si="11"/>
        <v>73967048.252355352</v>
      </c>
      <c r="P18" s="23">
        <f t="shared" si="11"/>
        <v>329731392.14016777</v>
      </c>
      <c r="Q18" s="23">
        <f t="shared" si="11"/>
        <v>3956776705.6820145</v>
      </c>
    </row>
    <row r="19" spans="1:17" ht="15.75" thickTop="1" x14ac:dyDescent="0.25"/>
    <row r="20" spans="1:17" ht="26.25" x14ac:dyDescent="0.4">
      <c r="A20" s="26">
        <v>2021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7" ht="15.75" thickBot="1" x14ac:dyDescent="0.3"/>
    <row r="22" spans="1:17" ht="30" x14ac:dyDescent="0.25">
      <c r="A22" s="1" t="s">
        <v>42</v>
      </c>
      <c r="B22" s="2" t="s">
        <v>7</v>
      </c>
      <c r="C22" s="2" t="s">
        <v>6</v>
      </c>
      <c r="D22" s="3" t="s">
        <v>8</v>
      </c>
      <c r="E22" s="2" t="s">
        <v>9</v>
      </c>
      <c r="F22" s="2" t="s">
        <v>10</v>
      </c>
      <c r="G22" s="2" t="s">
        <v>11</v>
      </c>
      <c r="H22" s="2" t="s">
        <v>12</v>
      </c>
      <c r="I22" s="2" t="s">
        <v>13</v>
      </c>
      <c r="J22" s="2" t="s">
        <v>14</v>
      </c>
      <c r="K22" s="4" t="s">
        <v>15</v>
      </c>
      <c r="L22" s="4" t="s">
        <v>16</v>
      </c>
      <c r="M22" s="4" t="s">
        <v>17</v>
      </c>
      <c r="N22" s="4" t="s">
        <v>18</v>
      </c>
      <c r="O22" s="4" t="s">
        <v>19</v>
      </c>
      <c r="P22" s="4" t="s">
        <v>20</v>
      </c>
      <c r="Q22" s="5" t="s">
        <v>21</v>
      </c>
    </row>
    <row r="23" spans="1:17" x14ac:dyDescent="0.25">
      <c r="A23" s="24" t="s">
        <v>22</v>
      </c>
      <c r="B23" s="16">
        <v>1</v>
      </c>
      <c r="C23" s="6" t="s">
        <v>23</v>
      </c>
      <c r="D23" s="7">
        <v>0</v>
      </c>
      <c r="E23" s="8">
        <v>2110915</v>
      </c>
      <c r="F23" s="8">
        <f t="shared" ref="F23:F35" si="12">E23*B23</f>
        <v>2110915</v>
      </c>
      <c r="G23" s="8"/>
      <c r="H23" s="8">
        <f>(G23*D23)*B23</f>
        <v>0</v>
      </c>
      <c r="I23" s="8"/>
      <c r="J23" s="8"/>
      <c r="K23" s="8">
        <f t="shared" ref="K23:K35" si="13">+F23+H23+I23+J23</f>
        <v>2110915</v>
      </c>
      <c r="L23" s="9">
        <f t="shared" ref="L23:L35" si="14">K23*8.33%</f>
        <v>175839.21950000001</v>
      </c>
      <c r="M23" s="9">
        <f t="shared" ref="M23:M35" si="15">(L23+K23)/12</f>
        <v>190562.85162500001</v>
      </c>
      <c r="N23" s="9">
        <f t="shared" ref="N23:N35" si="16">M23+L23+K23</f>
        <v>2477317.0711249998</v>
      </c>
      <c r="O23" s="10">
        <f t="shared" ref="O23:O35" si="17">(N23-M23)*31.33%</f>
        <v>716440.09696934978</v>
      </c>
      <c r="P23" s="11">
        <f t="shared" ref="P23:P35" si="18">(N23+O23)</f>
        <v>3193757.1680943496</v>
      </c>
      <c r="Q23" s="25">
        <f t="shared" ref="Q23:Q35" si="19">P23*12</f>
        <v>38325086.017132193</v>
      </c>
    </row>
    <row r="24" spans="1:17" x14ac:dyDescent="0.25">
      <c r="A24" s="24" t="s">
        <v>25</v>
      </c>
      <c r="B24" s="16">
        <v>5</v>
      </c>
      <c r="C24" s="6" t="s">
        <v>0</v>
      </c>
      <c r="D24" s="7">
        <v>11</v>
      </c>
      <c r="E24" s="8">
        <f>+E6+5700</f>
        <v>1514450</v>
      </c>
      <c r="F24" s="8">
        <f t="shared" si="12"/>
        <v>7572250</v>
      </c>
      <c r="G24" s="12">
        <v>18652</v>
      </c>
      <c r="H24" s="8">
        <f>(G24*D24)*B24</f>
        <v>1025860</v>
      </c>
      <c r="I24" s="8">
        <f t="shared" ref="I24:I30" si="20">(10*2273)*B24</f>
        <v>113650</v>
      </c>
      <c r="J24" s="8">
        <f t="shared" ref="J24:J29" si="21">F24*55%</f>
        <v>4164737.5000000005</v>
      </c>
      <c r="K24" s="8">
        <f t="shared" si="13"/>
        <v>12876497.5</v>
      </c>
      <c r="L24" s="9">
        <f t="shared" si="14"/>
        <v>1072612.24175</v>
      </c>
      <c r="M24" s="9">
        <f t="shared" si="15"/>
        <v>1162425.8118125</v>
      </c>
      <c r="N24" s="9">
        <f t="shared" si="16"/>
        <v>15111535.5535625</v>
      </c>
      <c r="O24" s="10">
        <f t="shared" si="17"/>
        <v>4370256.0820902744</v>
      </c>
      <c r="P24" s="11">
        <f t="shared" si="18"/>
        <v>19481791.635652773</v>
      </c>
      <c r="Q24" s="25">
        <f t="shared" si="19"/>
        <v>233781499.62783328</v>
      </c>
    </row>
    <row r="25" spans="1:17" x14ac:dyDescent="0.25">
      <c r="A25" s="24" t="s">
        <v>28</v>
      </c>
      <c r="B25" s="16">
        <v>10</v>
      </c>
      <c r="C25" s="6" t="s">
        <v>1</v>
      </c>
      <c r="D25" s="16">
        <v>9</v>
      </c>
      <c r="E25" s="8">
        <f t="shared" ref="E25:E35" si="22">+E7+5700</f>
        <v>1197600</v>
      </c>
      <c r="F25" s="8">
        <f t="shared" si="12"/>
        <v>11976000</v>
      </c>
      <c r="G25" s="12">
        <v>22867</v>
      </c>
      <c r="H25" s="8">
        <f t="shared" ref="H25:H35" si="23">(G25*D25)*B25</f>
        <v>2058030</v>
      </c>
      <c r="I25" s="8">
        <f t="shared" si="20"/>
        <v>227300</v>
      </c>
      <c r="J25" s="8">
        <f t="shared" si="21"/>
        <v>6586800.0000000009</v>
      </c>
      <c r="K25" s="8">
        <f t="shared" si="13"/>
        <v>20848130</v>
      </c>
      <c r="L25" s="9">
        <f t="shared" si="14"/>
        <v>1736649.2290000001</v>
      </c>
      <c r="M25" s="9">
        <f t="shared" si="15"/>
        <v>1882064.9357499999</v>
      </c>
      <c r="N25" s="9">
        <f t="shared" si="16"/>
        <v>24466844.164749999</v>
      </c>
      <c r="O25" s="10">
        <f t="shared" si="17"/>
        <v>7075811.3324456988</v>
      </c>
      <c r="P25" s="11">
        <f t="shared" si="18"/>
        <v>31542655.497195698</v>
      </c>
      <c r="Q25" s="25">
        <f t="shared" si="19"/>
        <v>378511865.96634841</v>
      </c>
    </row>
    <row r="26" spans="1:17" x14ac:dyDescent="0.25">
      <c r="A26" s="24" t="s">
        <v>26</v>
      </c>
      <c r="B26" s="16">
        <v>31</v>
      </c>
      <c r="C26" s="6" t="s">
        <v>2</v>
      </c>
      <c r="D26" s="7">
        <v>8</v>
      </c>
      <c r="E26" s="8">
        <f t="shared" si="22"/>
        <v>980350</v>
      </c>
      <c r="F26" s="8">
        <f t="shared" si="12"/>
        <v>30390850</v>
      </c>
      <c r="G26" s="12">
        <v>18652</v>
      </c>
      <c r="H26" s="8">
        <f t="shared" si="23"/>
        <v>4625696</v>
      </c>
      <c r="I26" s="8">
        <f t="shared" si="20"/>
        <v>704630</v>
      </c>
      <c r="J26" s="8">
        <f t="shared" si="21"/>
        <v>16714967.500000002</v>
      </c>
      <c r="K26" s="8">
        <f t="shared" si="13"/>
        <v>52436143.5</v>
      </c>
      <c r="L26" s="9">
        <f t="shared" si="14"/>
        <v>4367930.7535499996</v>
      </c>
      <c r="M26" s="9">
        <f t="shared" si="15"/>
        <v>4733672.8544624997</v>
      </c>
      <c r="N26" s="9">
        <f t="shared" si="16"/>
        <v>61537747.108012497</v>
      </c>
      <c r="O26" s="10">
        <f t="shared" si="17"/>
        <v>17796716.463637214</v>
      </c>
      <c r="P26" s="11">
        <f t="shared" si="18"/>
        <v>79334463.571649715</v>
      </c>
      <c r="Q26" s="25">
        <f t="shared" si="19"/>
        <v>952013562.85979652</v>
      </c>
    </row>
    <row r="27" spans="1:17" x14ac:dyDescent="0.25">
      <c r="A27" s="24" t="s">
        <v>29</v>
      </c>
      <c r="B27" s="16">
        <v>41</v>
      </c>
      <c r="C27" s="6" t="s">
        <v>3</v>
      </c>
      <c r="D27" s="16">
        <v>7</v>
      </c>
      <c r="E27" s="8">
        <f t="shared" si="22"/>
        <v>899300</v>
      </c>
      <c r="F27" s="8">
        <f t="shared" si="12"/>
        <v>36871300</v>
      </c>
      <c r="G27" s="12">
        <v>17080</v>
      </c>
      <c r="H27" s="8">
        <f t="shared" si="23"/>
        <v>4901960</v>
      </c>
      <c r="I27" s="8">
        <f t="shared" si="20"/>
        <v>931930</v>
      </c>
      <c r="J27" s="8">
        <f t="shared" si="21"/>
        <v>20279215</v>
      </c>
      <c r="K27" s="8">
        <f t="shared" si="13"/>
        <v>62984405</v>
      </c>
      <c r="L27" s="9">
        <f t="shared" si="14"/>
        <v>5246600.9364999998</v>
      </c>
      <c r="M27" s="9">
        <f t="shared" si="15"/>
        <v>5685917.1613750001</v>
      </c>
      <c r="N27" s="9">
        <f t="shared" si="16"/>
        <v>73916923.097874999</v>
      </c>
      <c r="O27" s="10">
        <f t="shared" si="17"/>
        <v>21376774.159905449</v>
      </c>
      <c r="P27" s="11">
        <f t="shared" si="18"/>
        <v>95293697.257780448</v>
      </c>
      <c r="Q27" s="25">
        <f t="shared" si="19"/>
        <v>1143524367.0933654</v>
      </c>
    </row>
    <row r="28" spans="1:17" x14ac:dyDescent="0.25">
      <c r="A28" s="24" t="s">
        <v>27</v>
      </c>
      <c r="B28" s="16">
        <v>17</v>
      </c>
      <c r="C28" s="6" t="s">
        <v>4</v>
      </c>
      <c r="D28" s="16">
        <v>3</v>
      </c>
      <c r="E28" s="8">
        <f t="shared" si="22"/>
        <v>771350</v>
      </c>
      <c r="F28" s="8">
        <f t="shared" si="12"/>
        <v>13112950</v>
      </c>
      <c r="G28" s="12">
        <v>14598</v>
      </c>
      <c r="H28" s="8">
        <f t="shared" si="23"/>
        <v>744498</v>
      </c>
      <c r="I28" s="8">
        <f t="shared" si="20"/>
        <v>386410</v>
      </c>
      <c r="J28" s="8">
        <f t="shared" si="21"/>
        <v>7212122.5000000009</v>
      </c>
      <c r="K28" s="8">
        <f t="shared" si="13"/>
        <v>21455980.5</v>
      </c>
      <c r="L28" s="9">
        <f t="shared" si="14"/>
        <v>1787283.1756499999</v>
      </c>
      <c r="M28" s="9">
        <f t="shared" si="15"/>
        <v>1936938.6396375</v>
      </c>
      <c r="N28" s="9">
        <f t="shared" si="16"/>
        <v>25180202.315287501</v>
      </c>
      <c r="O28" s="10">
        <f t="shared" si="17"/>
        <v>7282114.509581144</v>
      </c>
      <c r="P28" s="11">
        <f t="shared" si="18"/>
        <v>32462316.824868646</v>
      </c>
      <c r="Q28" s="25">
        <f t="shared" si="19"/>
        <v>389547801.89842373</v>
      </c>
    </row>
    <row r="29" spans="1:17" x14ac:dyDescent="0.25">
      <c r="A29" s="24" t="s">
        <v>30</v>
      </c>
      <c r="B29" s="16">
        <v>32</v>
      </c>
      <c r="C29" s="6" t="s">
        <v>31</v>
      </c>
      <c r="D29" s="16">
        <v>3</v>
      </c>
      <c r="E29" s="8">
        <f t="shared" si="22"/>
        <v>629050</v>
      </c>
      <c r="F29" s="8">
        <f t="shared" si="12"/>
        <v>20129600</v>
      </c>
      <c r="G29" s="12">
        <v>11837</v>
      </c>
      <c r="H29" s="8">
        <f t="shared" si="23"/>
        <v>1136352</v>
      </c>
      <c r="I29" s="8">
        <f t="shared" si="20"/>
        <v>727360</v>
      </c>
      <c r="J29" s="8">
        <f t="shared" si="21"/>
        <v>11071280</v>
      </c>
      <c r="K29" s="8">
        <f t="shared" si="13"/>
        <v>33064592</v>
      </c>
      <c r="L29" s="9">
        <f t="shared" si="14"/>
        <v>2754280.5136000002</v>
      </c>
      <c r="M29" s="9">
        <f t="shared" si="15"/>
        <v>2984906.0427999999</v>
      </c>
      <c r="N29" s="9">
        <f t="shared" si="16"/>
        <v>38803778.556400001</v>
      </c>
      <c r="O29" s="10">
        <f t="shared" si="17"/>
        <v>11222052.758510878</v>
      </c>
      <c r="P29" s="11">
        <f t="shared" si="18"/>
        <v>50025831.314910881</v>
      </c>
      <c r="Q29" s="25">
        <f t="shared" si="19"/>
        <v>600309975.77893054</v>
      </c>
    </row>
    <row r="30" spans="1:17" x14ac:dyDescent="0.25">
      <c r="A30" s="24" t="s">
        <v>32</v>
      </c>
      <c r="B30" s="16">
        <v>12</v>
      </c>
      <c r="C30" s="6" t="s">
        <v>33</v>
      </c>
      <c r="D30" s="16">
        <v>3</v>
      </c>
      <c r="E30" s="8">
        <f t="shared" si="22"/>
        <v>537450</v>
      </c>
      <c r="F30" s="8">
        <f t="shared" si="12"/>
        <v>6449400</v>
      </c>
      <c r="G30" s="12">
        <v>10060</v>
      </c>
      <c r="H30" s="8">
        <f t="shared" si="23"/>
        <v>362160</v>
      </c>
      <c r="I30" s="8">
        <f t="shared" si="20"/>
        <v>272760</v>
      </c>
      <c r="J30" s="8">
        <f>F30*10%</f>
        <v>644940</v>
      </c>
      <c r="K30" s="8">
        <f t="shared" si="13"/>
        <v>7729260</v>
      </c>
      <c r="L30" s="9">
        <f t="shared" si="14"/>
        <v>643847.35800000001</v>
      </c>
      <c r="M30" s="9">
        <f t="shared" si="15"/>
        <v>697758.94649999996</v>
      </c>
      <c r="N30" s="9">
        <f t="shared" si="16"/>
        <v>9070866.3045000006</v>
      </c>
      <c r="O30" s="10">
        <f t="shared" si="17"/>
        <v>2623294.5352614</v>
      </c>
      <c r="P30" s="11">
        <f t="shared" si="18"/>
        <v>11694160.839761401</v>
      </c>
      <c r="Q30" s="25">
        <f t="shared" si="19"/>
        <v>140329930.07713681</v>
      </c>
    </row>
    <row r="31" spans="1:17" x14ac:dyDescent="0.25">
      <c r="A31" s="24" t="s">
        <v>38</v>
      </c>
      <c r="B31" s="16">
        <v>28</v>
      </c>
      <c r="C31" s="6" t="s">
        <v>5</v>
      </c>
      <c r="D31" s="7">
        <v>4</v>
      </c>
      <c r="E31" s="8">
        <f t="shared" si="22"/>
        <v>446400</v>
      </c>
      <c r="F31" s="8">
        <f t="shared" si="12"/>
        <v>12499200</v>
      </c>
      <c r="G31" s="12">
        <v>10859</v>
      </c>
      <c r="H31" s="8">
        <f t="shared" si="23"/>
        <v>1216208</v>
      </c>
      <c r="I31" s="8"/>
      <c r="J31" s="8"/>
      <c r="K31" s="8">
        <f t="shared" si="13"/>
        <v>13715408</v>
      </c>
      <c r="L31" s="9">
        <f t="shared" si="14"/>
        <v>1142493.4864000001</v>
      </c>
      <c r="M31" s="9">
        <f t="shared" si="15"/>
        <v>1238158.4572000001</v>
      </c>
      <c r="N31" s="9">
        <f t="shared" si="16"/>
        <v>16096059.943599999</v>
      </c>
      <c r="O31" s="10">
        <f t="shared" si="17"/>
        <v>4654980.5356891192</v>
      </c>
      <c r="P31" s="11">
        <f t="shared" si="18"/>
        <v>20751040.479289118</v>
      </c>
      <c r="Q31" s="25">
        <f t="shared" si="19"/>
        <v>249012485.75146943</v>
      </c>
    </row>
    <row r="32" spans="1:17" x14ac:dyDescent="0.25">
      <c r="A32" s="24" t="s">
        <v>37</v>
      </c>
      <c r="B32" s="16">
        <v>11</v>
      </c>
      <c r="C32" s="6" t="s">
        <v>34</v>
      </c>
      <c r="D32" s="16">
        <v>4</v>
      </c>
      <c r="E32" s="8">
        <f t="shared" si="22"/>
        <v>491750</v>
      </c>
      <c r="F32" s="8">
        <f t="shared" si="12"/>
        <v>5409250</v>
      </c>
      <c r="G32" s="13">
        <v>12010</v>
      </c>
      <c r="H32" s="8">
        <f t="shared" si="23"/>
        <v>528440</v>
      </c>
      <c r="I32" s="8"/>
      <c r="J32" s="8"/>
      <c r="K32" s="8">
        <f t="shared" si="13"/>
        <v>5937690</v>
      </c>
      <c r="L32" s="9">
        <f t="shared" si="14"/>
        <v>494609.57699999999</v>
      </c>
      <c r="M32" s="9">
        <f t="shared" si="15"/>
        <v>536024.96474999993</v>
      </c>
      <c r="N32" s="9">
        <f t="shared" si="16"/>
        <v>6968324.5417499999</v>
      </c>
      <c r="O32" s="10">
        <f t="shared" si="17"/>
        <v>2015239.4574740997</v>
      </c>
      <c r="P32" s="11">
        <f t="shared" si="18"/>
        <v>8983563.9992241003</v>
      </c>
      <c r="Q32" s="25">
        <f t="shared" si="19"/>
        <v>107802767.9906892</v>
      </c>
    </row>
    <row r="33" spans="1:17" x14ac:dyDescent="0.25">
      <c r="A33" s="24" t="s">
        <v>39</v>
      </c>
      <c r="B33" s="16">
        <v>11</v>
      </c>
      <c r="C33" s="6" t="s">
        <v>34</v>
      </c>
      <c r="D33" s="16">
        <v>3</v>
      </c>
      <c r="E33" s="8">
        <f t="shared" si="22"/>
        <v>413950</v>
      </c>
      <c r="F33" s="8">
        <f t="shared" si="12"/>
        <v>4553450</v>
      </c>
      <c r="G33" s="13">
        <v>10034</v>
      </c>
      <c r="H33" s="8">
        <f t="shared" si="23"/>
        <v>331122</v>
      </c>
      <c r="I33" s="8"/>
      <c r="J33" s="8"/>
      <c r="K33" s="8">
        <f t="shared" si="13"/>
        <v>4884572</v>
      </c>
      <c r="L33" s="9">
        <f t="shared" si="14"/>
        <v>406884.84759999998</v>
      </c>
      <c r="M33" s="9">
        <f t="shared" si="15"/>
        <v>440954.73729999998</v>
      </c>
      <c r="N33" s="9">
        <f t="shared" si="16"/>
        <v>5732411.5849000001</v>
      </c>
      <c r="O33" s="10">
        <f t="shared" si="17"/>
        <v>1657813.4303530799</v>
      </c>
      <c r="P33" s="11">
        <f t="shared" si="18"/>
        <v>7390225.0152530801</v>
      </c>
      <c r="Q33" s="25">
        <f t="shared" si="19"/>
        <v>88682700.183036953</v>
      </c>
    </row>
    <row r="34" spans="1:17" x14ac:dyDescent="0.25">
      <c r="A34" s="24" t="s">
        <v>40</v>
      </c>
      <c r="B34" s="16">
        <v>1</v>
      </c>
      <c r="C34" s="6" t="s">
        <v>24</v>
      </c>
      <c r="D34" s="7">
        <v>3</v>
      </c>
      <c r="E34" s="8">
        <f t="shared" si="22"/>
        <v>316850</v>
      </c>
      <c r="F34" s="8">
        <f t="shared" si="12"/>
        <v>316850</v>
      </c>
      <c r="G34" s="12">
        <v>8330</v>
      </c>
      <c r="H34" s="8">
        <f t="shared" si="23"/>
        <v>24990</v>
      </c>
      <c r="I34" s="8"/>
      <c r="J34" s="8"/>
      <c r="K34" s="8">
        <f t="shared" si="13"/>
        <v>341840</v>
      </c>
      <c r="L34" s="9">
        <f t="shared" si="14"/>
        <v>28475.272000000001</v>
      </c>
      <c r="M34" s="9">
        <f t="shared" si="15"/>
        <v>30859.606</v>
      </c>
      <c r="N34" s="9">
        <f t="shared" si="16"/>
        <v>401174.87800000003</v>
      </c>
      <c r="O34" s="10">
        <f t="shared" si="17"/>
        <v>116019.77471759998</v>
      </c>
      <c r="P34" s="11">
        <f t="shared" si="18"/>
        <v>517194.65271759999</v>
      </c>
      <c r="Q34" s="25">
        <f t="shared" si="19"/>
        <v>6206335.8326111995</v>
      </c>
    </row>
    <row r="35" spans="1:17" x14ac:dyDescent="0.25">
      <c r="A35" s="24" t="s">
        <v>41</v>
      </c>
      <c r="B35" s="16">
        <v>11</v>
      </c>
      <c r="C35" s="14" t="s">
        <v>35</v>
      </c>
      <c r="D35" s="16">
        <v>2</v>
      </c>
      <c r="E35" s="8">
        <f t="shared" si="22"/>
        <v>307409</v>
      </c>
      <c r="F35" s="8">
        <f t="shared" si="12"/>
        <v>3381499</v>
      </c>
      <c r="G35" s="12">
        <v>7328</v>
      </c>
      <c r="H35" s="8">
        <f t="shared" si="23"/>
        <v>161216</v>
      </c>
      <c r="I35" s="8"/>
      <c r="J35" s="8"/>
      <c r="K35" s="8">
        <f t="shared" si="13"/>
        <v>3542715</v>
      </c>
      <c r="L35" s="9">
        <f t="shared" si="14"/>
        <v>295108.15950000001</v>
      </c>
      <c r="M35" s="9">
        <f t="shared" si="15"/>
        <v>319818.59662500001</v>
      </c>
      <c r="N35" s="9">
        <f t="shared" si="16"/>
        <v>4157641.7561250003</v>
      </c>
      <c r="O35" s="10">
        <f t="shared" si="17"/>
        <v>1202389.9958713499</v>
      </c>
      <c r="P35" s="11">
        <f t="shared" si="18"/>
        <v>5360031.7519963505</v>
      </c>
      <c r="Q35" s="25">
        <f t="shared" si="19"/>
        <v>64320381.023956209</v>
      </c>
    </row>
    <row r="36" spans="1:17" ht="15.75" thickBot="1" x14ac:dyDescent="0.3">
      <c r="A36" s="17" t="s">
        <v>36</v>
      </c>
      <c r="B36" s="18">
        <f>SUM(B23:B35)</f>
        <v>211</v>
      </c>
      <c r="C36" s="19"/>
      <c r="D36" s="20"/>
      <c r="E36" s="21"/>
      <c r="F36" s="22"/>
      <c r="G36" s="22"/>
      <c r="H36" s="22"/>
      <c r="I36" s="22"/>
      <c r="J36" s="22"/>
      <c r="K36" s="23">
        <f>SUM(K23:K35)</f>
        <v>241928148.5</v>
      </c>
      <c r="L36" s="23">
        <f t="shared" ref="L36" si="24">SUM(L23:L35)</f>
        <v>20152614.77005</v>
      </c>
      <c r="M36" s="23">
        <f t="shared" ref="M36" si="25">SUM(M23:M35)</f>
        <v>21840063.605837502</v>
      </c>
      <c r="N36" s="23">
        <f t="shared" ref="N36" si="26">SUM(N23:N35)</f>
        <v>283920826.87588751</v>
      </c>
      <c r="O36" s="23">
        <f t="shared" ref="O36" si="27">SUM(O23:O35)</f>
        <v>82109903.132506639</v>
      </c>
      <c r="P36" s="23">
        <f t="shared" ref="P36" si="28">SUM(P23:P35)</f>
        <v>366030730.00839412</v>
      </c>
      <c r="Q36" s="23">
        <f t="shared" ref="Q36" si="29">SUM(Q23:Q35)</f>
        <v>4392368760.1007309</v>
      </c>
    </row>
    <row r="37" spans="1:17" ht="15.75" thickTop="1" x14ac:dyDescent="0.25"/>
    <row r="38" spans="1:17" ht="26.25" x14ac:dyDescent="0.4">
      <c r="A38" s="26">
        <v>2022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ht="15.75" thickBot="1" x14ac:dyDescent="0.3"/>
    <row r="40" spans="1:17" ht="30" x14ac:dyDescent="0.25">
      <c r="A40" s="1" t="s">
        <v>42</v>
      </c>
      <c r="B40" s="2" t="s">
        <v>7</v>
      </c>
      <c r="C40" s="2" t="s">
        <v>6</v>
      </c>
      <c r="D40" s="3" t="s">
        <v>8</v>
      </c>
      <c r="E40" s="2" t="s">
        <v>9</v>
      </c>
      <c r="F40" s="2" t="s">
        <v>10</v>
      </c>
      <c r="G40" s="2" t="s">
        <v>11</v>
      </c>
      <c r="H40" s="2" t="s">
        <v>12</v>
      </c>
      <c r="I40" s="2" t="s">
        <v>13</v>
      </c>
      <c r="J40" s="2" t="s">
        <v>14</v>
      </c>
      <c r="K40" s="4" t="s">
        <v>15</v>
      </c>
      <c r="L40" s="4" t="s">
        <v>16</v>
      </c>
      <c r="M40" s="4" t="s">
        <v>17</v>
      </c>
      <c r="N40" s="4" t="s">
        <v>18</v>
      </c>
      <c r="O40" s="4" t="s">
        <v>19</v>
      </c>
      <c r="P40" s="4" t="s">
        <v>20</v>
      </c>
      <c r="Q40" s="5" t="s">
        <v>21</v>
      </c>
    </row>
    <row r="41" spans="1:17" x14ac:dyDescent="0.25">
      <c r="A41" s="24" t="s">
        <v>22</v>
      </c>
      <c r="B41" s="16">
        <v>1</v>
      </c>
      <c r="C41" s="6" t="s">
        <v>23</v>
      </c>
      <c r="D41" s="7">
        <v>0</v>
      </c>
      <c r="E41" s="8">
        <v>2110915</v>
      </c>
      <c r="F41" s="8">
        <f t="shared" ref="F41:F53" si="30">E41*B41</f>
        <v>2110915</v>
      </c>
      <c r="G41" s="8"/>
      <c r="H41" s="8">
        <f>(G41*D41)*B41</f>
        <v>0</v>
      </c>
      <c r="I41" s="8"/>
      <c r="J41" s="8"/>
      <c r="K41" s="8">
        <f t="shared" ref="K41:K53" si="31">+F41+H41+I41+J41</f>
        <v>2110915</v>
      </c>
      <c r="L41" s="9">
        <f t="shared" ref="L41:L53" si="32">K41*8.33%</f>
        <v>175839.21950000001</v>
      </c>
      <c r="M41" s="9">
        <f t="shared" ref="M41:M53" si="33">(L41+K41)/12</f>
        <v>190562.85162500001</v>
      </c>
      <c r="N41" s="9">
        <f t="shared" ref="N41:N53" si="34">M41+L41+K41</f>
        <v>2477317.0711249998</v>
      </c>
      <c r="O41" s="10">
        <f t="shared" ref="O41:O53" si="35">(N41-M41)*31.33%</f>
        <v>716440.09696934978</v>
      </c>
      <c r="P41" s="11">
        <f t="shared" ref="P41:P53" si="36">(N41+O41)</f>
        <v>3193757.1680943496</v>
      </c>
      <c r="Q41" s="25">
        <f t="shared" ref="Q41:Q53" si="37">P41*12</f>
        <v>38325086.017132193</v>
      </c>
    </row>
    <row r="42" spans="1:17" x14ac:dyDescent="0.25">
      <c r="A42" s="24" t="s">
        <v>25</v>
      </c>
      <c r="B42" s="16">
        <v>5</v>
      </c>
      <c r="C42" s="6" t="s">
        <v>0</v>
      </c>
      <c r="D42" s="7">
        <v>12</v>
      </c>
      <c r="E42" s="8">
        <f>+E24+5700</f>
        <v>1520150</v>
      </c>
      <c r="F42" s="8">
        <f t="shared" si="30"/>
        <v>7600750</v>
      </c>
      <c r="G42" s="12">
        <v>18652</v>
      </c>
      <c r="H42" s="8">
        <f>(G42*D42)*B42</f>
        <v>1119120</v>
      </c>
      <c r="I42" s="8">
        <f t="shared" ref="I42:I48" si="38">(10*2273)*B42</f>
        <v>113650</v>
      </c>
      <c r="J42" s="8">
        <f t="shared" ref="J42:J47" si="39">F42*55%</f>
        <v>4180412.5000000005</v>
      </c>
      <c r="K42" s="8">
        <f t="shared" si="31"/>
        <v>13013932.5</v>
      </c>
      <c r="L42" s="9">
        <f t="shared" si="32"/>
        <v>1084060.5772500001</v>
      </c>
      <c r="M42" s="9">
        <f t="shared" si="33"/>
        <v>1174832.7564375</v>
      </c>
      <c r="N42" s="9">
        <f t="shared" si="34"/>
        <v>15272825.833687499</v>
      </c>
      <c r="O42" s="10">
        <f t="shared" si="35"/>
        <v>4416901.2311024247</v>
      </c>
      <c r="P42" s="11">
        <f t="shared" si="36"/>
        <v>19689727.064789925</v>
      </c>
      <c r="Q42" s="25">
        <f t="shared" si="37"/>
        <v>236276724.77747911</v>
      </c>
    </row>
    <row r="43" spans="1:17" x14ac:dyDescent="0.25">
      <c r="A43" s="24" t="s">
        <v>28</v>
      </c>
      <c r="B43" s="16">
        <v>10</v>
      </c>
      <c r="C43" s="6" t="s">
        <v>1</v>
      </c>
      <c r="D43" s="16">
        <v>10</v>
      </c>
      <c r="E43" s="8">
        <f t="shared" ref="E43:E53" si="40">+E25+5700</f>
        <v>1203300</v>
      </c>
      <c r="F43" s="8">
        <f t="shared" si="30"/>
        <v>12033000</v>
      </c>
      <c r="G43" s="12">
        <v>22867</v>
      </c>
      <c r="H43" s="8">
        <f t="shared" ref="H43:H53" si="41">(G43*D43)*B43</f>
        <v>2286700</v>
      </c>
      <c r="I43" s="8">
        <f t="shared" si="38"/>
        <v>227300</v>
      </c>
      <c r="J43" s="8">
        <f t="shared" si="39"/>
        <v>6618150.0000000009</v>
      </c>
      <c r="K43" s="8">
        <f t="shared" si="31"/>
        <v>21165150</v>
      </c>
      <c r="L43" s="9">
        <f t="shared" si="32"/>
        <v>1763056.9949999999</v>
      </c>
      <c r="M43" s="9">
        <f t="shared" si="33"/>
        <v>1910683.91625</v>
      </c>
      <c r="N43" s="9">
        <f t="shared" si="34"/>
        <v>24838890.911249999</v>
      </c>
      <c r="O43" s="10">
        <f t="shared" si="35"/>
        <v>7183407.2515334981</v>
      </c>
      <c r="P43" s="11">
        <f t="shared" si="36"/>
        <v>32022298.162783496</v>
      </c>
      <c r="Q43" s="25">
        <f t="shared" si="37"/>
        <v>384267577.95340192</v>
      </c>
    </row>
    <row r="44" spans="1:17" x14ac:dyDescent="0.25">
      <c r="A44" s="24" t="s">
        <v>26</v>
      </c>
      <c r="B44" s="16">
        <v>30</v>
      </c>
      <c r="C44" s="6" t="s">
        <v>2</v>
      </c>
      <c r="D44" s="7">
        <v>9</v>
      </c>
      <c r="E44" s="8">
        <f t="shared" si="40"/>
        <v>986050</v>
      </c>
      <c r="F44" s="8">
        <f t="shared" si="30"/>
        <v>29581500</v>
      </c>
      <c r="G44" s="12">
        <v>18652</v>
      </c>
      <c r="H44" s="8">
        <f t="shared" si="41"/>
        <v>5036040</v>
      </c>
      <c r="I44" s="8">
        <f t="shared" si="38"/>
        <v>681900</v>
      </c>
      <c r="J44" s="8">
        <f t="shared" si="39"/>
        <v>16269825.000000002</v>
      </c>
      <c r="K44" s="8">
        <f t="shared" si="31"/>
        <v>51569265</v>
      </c>
      <c r="L44" s="9">
        <f t="shared" si="32"/>
        <v>4295719.7745000003</v>
      </c>
      <c r="M44" s="9">
        <f t="shared" si="33"/>
        <v>4655415.3978749998</v>
      </c>
      <c r="N44" s="9">
        <f t="shared" si="34"/>
        <v>60520400.172375001</v>
      </c>
      <c r="O44" s="10">
        <f t="shared" si="35"/>
        <v>17502499.729850847</v>
      </c>
      <c r="P44" s="11">
        <f t="shared" si="36"/>
        <v>78022899.902225852</v>
      </c>
      <c r="Q44" s="25">
        <f t="shared" si="37"/>
        <v>936274798.82671022</v>
      </c>
    </row>
    <row r="45" spans="1:17" x14ac:dyDescent="0.25">
      <c r="A45" s="24" t="s">
        <v>29</v>
      </c>
      <c r="B45" s="16">
        <v>36</v>
      </c>
      <c r="C45" s="6" t="s">
        <v>3</v>
      </c>
      <c r="D45" s="16">
        <v>8</v>
      </c>
      <c r="E45" s="8">
        <f t="shared" si="40"/>
        <v>905000</v>
      </c>
      <c r="F45" s="8">
        <f t="shared" si="30"/>
        <v>32580000</v>
      </c>
      <c r="G45" s="12">
        <v>17080</v>
      </c>
      <c r="H45" s="8">
        <f t="shared" si="41"/>
        <v>4919040</v>
      </c>
      <c r="I45" s="8">
        <f t="shared" si="38"/>
        <v>818280</v>
      </c>
      <c r="J45" s="8">
        <f t="shared" si="39"/>
        <v>17919000</v>
      </c>
      <c r="K45" s="8">
        <f t="shared" si="31"/>
        <v>56236320</v>
      </c>
      <c r="L45" s="9">
        <f t="shared" si="32"/>
        <v>4684485.4560000002</v>
      </c>
      <c r="M45" s="9">
        <f t="shared" si="33"/>
        <v>5076733.7879999997</v>
      </c>
      <c r="N45" s="9">
        <f t="shared" si="34"/>
        <v>65997539.244000003</v>
      </c>
      <c r="O45" s="10">
        <f t="shared" si="35"/>
        <v>19086488.349364799</v>
      </c>
      <c r="P45" s="11">
        <f t="shared" si="36"/>
        <v>85084027.593364805</v>
      </c>
      <c r="Q45" s="25">
        <f t="shared" si="37"/>
        <v>1021008331.1203777</v>
      </c>
    </row>
    <row r="46" spans="1:17" x14ac:dyDescent="0.25">
      <c r="A46" s="24" t="s">
        <v>27</v>
      </c>
      <c r="B46" s="16">
        <v>17</v>
      </c>
      <c r="C46" s="6" t="s">
        <v>4</v>
      </c>
      <c r="D46" s="16">
        <v>4</v>
      </c>
      <c r="E46" s="8">
        <f t="shared" si="40"/>
        <v>777050</v>
      </c>
      <c r="F46" s="8">
        <f t="shared" si="30"/>
        <v>13209850</v>
      </c>
      <c r="G46" s="12">
        <v>14598</v>
      </c>
      <c r="H46" s="8">
        <f t="shared" si="41"/>
        <v>992664</v>
      </c>
      <c r="I46" s="8">
        <f t="shared" si="38"/>
        <v>386410</v>
      </c>
      <c r="J46" s="8">
        <f t="shared" si="39"/>
        <v>7265417.5000000009</v>
      </c>
      <c r="K46" s="8">
        <f t="shared" si="31"/>
        <v>21854341.5</v>
      </c>
      <c r="L46" s="9">
        <f t="shared" si="32"/>
        <v>1820466.64695</v>
      </c>
      <c r="M46" s="9">
        <f t="shared" si="33"/>
        <v>1972900.6789124999</v>
      </c>
      <c r="N46" s="9">
        <f t="shared" si="34"/>
        <v>25647708.825862501</v>
      </c>
      <c r="O46" s="10">
        <f t="shared" si="35"/>
        <v>7417317.3924394343</v>
      </c>
      <c r="P46" s="11">
        <f t="shared" si="36"/>
        <v>33065026.218301937</v>
      </c>
      <c r="Q46" s="25">
        <f t="shared" si="37"/>
        <v>396780314.61962324</v>
      </c>
    </row>
    <row r="47" spans="1:17" x14ac:dyDescent="0.25">
      <c r="A47" s="24" t="s">
        <v>30</v>
      </c>
      <c r="B47" s="16">
        <v>32</v>
      </c>
      <c r="C47" s="6" t="s">
        <v>31</v>
      </c>
      <c r="D47" s="16">
        <v>4</v>
      </c>
      <c r="E47" s="8">
        <f t="shared" si="40"/>
        <v>634750</v>
      </c>
      <c r="F47" s="8">
        <f t="shared" si="30"/>
        <v>20312000</v>
      </c>
      <c r="G47" s="12">
        <v>11837</v>
      </c>
      <c r="H47" s="8">
        <f t="shared" si="41"/>
        <v>1515136</v>
      </c>
      <c r="I47" s="8">
        <f t="shared" si="38"/>
        <v>727360</v>
      </c>
      <c r="J47" s="8">
        <f t="shared" si="39"/>
        <v>11171600</v>
      </c>
      <c r="K47" s="8">
        <f t="shared" si="31"/>
        <v>33726096</v>
      </c>
      <c r="L47" s="9">
        <f t="shared" si="32"/>
        <v>2809383.7968000001</v>
      </c>
      <c r="M47" s="9">
        <f t="shared" si="33"/>
        <v>3044623.3164000004</v>
      </c>
      <c r="N47" s="9">
        <f t="shared" si="34"/>
        <v>39580103.113200001</v>
      </c>
      <c r="O47" s="10">
        <f t="shared" si="35"/>
        <v>11446565.820337439</v>
      </c>
      <c r="P47" s="11">
        <f t="shared" si="36"/>
        <v>51026668.933537439</v>
      </c>
      <c r="Q47" s="25">
        <f t="shared" si="37"/>
        <v>612320027.20244932</v>
      </c>
    </row>
    <row r="48" spans="1:17" x14ac:dyDescent="0.25">
      <c r="A48" s="24" t="s">
        <v>32</v>
      </c>
      <c r="B48" s="16">
        <v>12</v>
      </c>
      <c r="C48" s="6" t="s">
        <v>33</v>
      </c>
      <c r="D48" s="16">
        <v>4</v>
      </c>
      <c r="E48" s="8">
        <f t="shared" si="40"/>
        <v>543150</v>
      </c>
      <c r="F48" s="8">
        <f t="shared" si="30"/>
        <v>6517800</v>
      </c>
      <c r="G48" s="12">
        <v>10060</v>
      </c>
      <c r="H48" s="8">
        <f t="shared" si="41"/>
        <v>482880</v>
      </c>
      <c r="I48" s="8">
        <f t="shared" si="38"/>
        <v>272760</v>
      </c>
      <c r="J48" s="8">
        <f>F48*10%</f>
        <v>651780</v>
      </c>
      <c r="K48" s="8">
        <f t="shared" si="31"/>
        <v>7925220</v>
      </c>
      <c r="L48" s="9">
        <f t="shared" si="32"/>
        <v>660170.826</v>
      </c>
      <c r="M48" s="9">
        <f t="shared" si="33"/>
        <v>715449.23549999995</v>
      </c>
      <c r="N48" s="9">
        <f t="shared" si="34"/>
        <v>9300840.0614999998</v>
      </c>
      <c r="O48" s="10">
        <f t="shared" si="35"/>
        <v>2689802.9457857995</v>
      </c>
      <c r="P48" s="11">
        <f t="shared" si="36"/>
        <v>11990643.0072858</v>
      </c>
      <c r="Q48" s="25">
        <f t="shared" si="37"/>
        <v>143887716.08742958</v>
      </c>
    </row>
    <row r="49" spans="1:17" x14ac:dyDescent="0.25">
      <c r="A49" s="24" t="s">
        <v>38</v>
      </c>
      <c r="B49" s="16">
        <v>28</v>
      </c>
      <c r="C49" s="6" t="s">
        <v>5</v>
      </c>
      <c r="D49" s="7">
        <v>5</v>
      </c>
      <c r="E49" s="8">
        <f t="shared" si="40"/>
        <v>452100</v>
      </c>
      <c r="F49" s="8">
        <f t="shared" si="30"/>
        <v>12658800</v>
      </c>
      <c r="G49" s="12">
        <v>10859</v>
      </c>
      <c r="H49" s="8">
        <f t="shared" si="41"/>
        <v>1520260</v>
      </c>
      <c r="I49" s="8"/>
      <c r="J49" s="8"/>
      <c r="K49" s="8">
        <f t="shared" si="31"/>
        <v>14179060</v>
      </c>
      <c r="L49" s="9">
        <f t="shared" si="32"/>
        <v>1181115.6980000001</v>
      </c>
      <c r="M49" s="9">
        <f t="shared" si="33"/>
        <v>1280014.6415000001</v>
      </c>
      <c r="N49" s="9">
        <f t="shared" si="34"/>
        <v>16640190.339500001</v>
      </c>
      <c r="O49" s="10">
        <f t="shared" si="35"/>
        <v>4812343.0461833999</v>
      </c>
      <c r="P49" s="11">
        <f t="shared" si="36"/>
        <v>21452533.385683402</v>
      </c>
      <c r="Q49" s="25">
        <f t="shared" si="37"/>
        <v>257430400.62820083</v>
      </c>
    </row>
    <row r="50" spans="1:17" x14ac:dyDescent="0.25">
      <c r="A50" s="24" t="s">
        <v>37</v>
      </c>
      <c r="B50" s="16">
        <v>11</v>
      </c>
      <c r="C50" s="6" t="s">
        <v>34</v>
      </c>
      <c r="D50" s="16">
        <v>5</v>
      </c>
      <c r="E50" s="8">
        <f t="shared" si="40"/>
        <v>497450</v>
      </c>
      <c r="F50" s="8">
        <f t="shared" si="30"/>
        <v>5471950</v>
      </c>
      <c r="G50" s="13">
        <v>12010</v>
      </c>
      <c r="H50" s="8">
        <f t="shared" si="41"/>
        <v>660550</v>
      </c>
      <c r="I50" s="8"/>
      <c r="J50" s="8"/>
      <c r="K50" s="8">
        <f t="shared" si="31"/>
        <v>6132500</v>
      </c>
      <c r="L50" s="9">
        <f t="shared" si="32"/>
        <v>510837.25</v>
      </c>
      <c r="M50" s="9">
        <f t="shared" si="33"/>
        <v>553611.4375</v>
      </c>
      <c r="N50" s="9">
        <f t="shared" si="34"/>
        <v>7196948.6875</v>
      </c>
      <c r="O50" s="10">
        <f t="shared" si="35"/>
        <v>2081357.5604249998</v>
      </c>
      <c r="P50" s="11">
        <f t="shared" si="36"/>
        <v>9278306.2479250003</v>
      </c>
      <c r="Q50" s="25">
        <f t="shared" si="37"/>
        <v>111339674.97510001</v>
      </c>
    </row>
    <row r="51" spans="1:17" x14ac:dyDescent="0.25">
      <c r="A51" s="24" t="s">
        <v>39</v>
      </c>
      <c r="B51" s="16">
        <v>11</v>
      </c>
      <c r="C51" s="6" t="s">
        <v>34</v>
      </c>
      <c r="D51" s="16">
        <v>4</v>
      </c>
      <c r="E51" s="8">
        <f t="shared" si="40"/>
        <v>419650</v>
      </c>
      <c r="F51" s="8">
        <f t="shared" si="30"/>
        <v>4616150</v>
      </c>
      <c r="G51" s="13">
        <v>10034</v>
      </c>
      <c r="H51" s="8">
        <f t="shared" si="41"/>
        <v>441496</v>
      </c>
      <c r="I51" s="8"/>
      <c r="J51" s="8"/>
      <c r="K51" s="8">
        <f t="shared" si="31"/>
        <v>5057646</v>
      </c>
      <c r="L51" s="9">
        <f t="shared" si="32"/>
        <v>421301.9118</v>
      </c>
      <c r="M51" s="9">
        <f t="shared" si="33"/>
        <v>456578.99264999997</v>
      </c>
      <c r="N51" s="9">
        <f t="shared" si="34"/>
        <v>5935526.9044500003</v>
      </c>
      <c r="O51" s="10">
        <f t="shared" si="35"/>
        <v>1716554.3807669398</v>
      </c>
      <c r="P51" s="11">
        <f t="shared" si="36"/>
        <v>7652081.2852169406</v>
      </c>
      <c r="Q51" s="25">
        <f t="shared" si="37"/>
        <v>91824975.422603279</v>
      </c>
    </row>
    <row r="52" spans="1:17" x14ac:dyDescent="0.25">
      <c r="A52" s="24" t="s">
        <v>40</v>
      </c>
      <c r="B52" s="16">
        <v>1</v>
      </c>
      <c r="C52" s="6" t="s">
        <v>24</v>
      </c>
      <c r="D52" s="7">
        <v>4</v>
      </c>
      <c r="E52" s="8">
        <f t="shared" si="40"/>
        <v>322550</v>
      </c>
      <c r="F52" s="8">
        <f t="shared" si="30"/>
        <v>322550</v>
      </c>
      <c r="G52" s="12">
        <v>8330</v>
      </c>
      <c r="H52" s="8">
        <f t="shared" si="41"/>
        <v>33320</v>
      </c>
      <c r="I52" s="8"/>
      <c r="J52" s="8"/>
      <c r="K52" s="8">
        <f t="shared" si="31"/>
        <v>355870</v>
      </c>
      <c r="L52" s="9">
        <f t="shared" si="32"/>
        <v>29643.971000000001</v>
      </c>
      <c r="M52" s="9">
        <f t="shared" si="33"/>
        <v>32126.164250000002</v>
      </c>
      <c r="N52" s="9">
        <f t="shared" si="34"/>
        <v>417640.13524999999</v>
      </c>
      <c r="O52" s="10">
        <f t="shared" si="35"/>
        <v>120781.5271143</v>
      </c>
      <c r="P52" s="11">
        <f t="shared" si="36"/>
        <v>538421.66236429999</v>
      </c>
      <c r="Q52" s="25">
        <f t="shared" si="37"/>
        <v>6461059.9483716004</v>
      </c>
    </row>
    <row r="53" spans="1:17" x14ac:dyDescent="0.25">
      <c r="A53" s="24" t="s">
        <v>41</v>
      </c>
      <c r="B53" s="16">
        <v>11</v>
      </c>
      <c r="C53" s="14" t="s">
        <v>35</v>
      </c>
      <c r="D53" s="16">
        <v>3</v>
      </c>
      <c r="E53" s="8">
        <f t="shared" si="40"/>
        <v>313109</v>
      </c>
      <c r="F53" s="8">
        <f t="shared" si="30"/>
        <v>3444199</v>
      </c>
      <c r="G53" s="12">
        <v>7328</v>
      </c>
      <c r="H53" s="8">
        <f t="shared" si="41"/>
        <v>241824</v>
      </c>
      <c r="I53" s="8"/>
      <c r="J53" s="8"/>
      <c r="K53" s="8">
        <f t="shared" si="31"/>
        <v>3686023</v>
      </c>
      <c r="L53" s="9">
        <f t="shared" si="32"/>
        <v>307045.71590000001</v>
      </c>
      <c r="M53" s="9">
        <f t="shared" si="33"/>
        <v>332755.726325</v>
      </c>
      <c r="N53" s="9">
        <f t="shared" si="34"/>
        <v>4325824.4422249999</v>
      </c>
      <c r="O53" s="10">
        <f t="shared" si="35"/>
        <v>1251028.4286914698</v>
      </c>
      <c r="P53" s="11">
        <f t="shared" si="36"/>
        <v>5576852.87091647</v>
      </c>
      <c r="Q53" s="25">
        <f t="shared" si="37"/>
        <v>66922234.450997636</v>
      </c>
    </row>
    <row r="54" spans="1:17" ht="15.75" thickBot="1" x14ac:dyDescent="0.3">
      <c r="A54" s="17" t="s">
        <v>36</v>
      </c>
      <c r="B54" s="18">
        <f>SUM(B41:B53)</f>
        <v>205</v>
      </c>
      <c r="C54" s="19"/>
      <c r="D54" s="20"/>
      <c r="E54" s="21"/>
      <c r="F54" s="22"/>
      <c r="G54" s="22"/>
      <c r="H54" s="22"/>
      <c r="I54" s="22"/>
      <c r="J54" s="22"/>
      <c r="K54" s="23">
        <f>SUM(K41:K53)</f>
        <v>237012339</v>
      </c>
      <c r="L54" s="23">
        <f t="shared" ref="L54" si="42">SUM(L41:L53)</f>
        <v>19743127.8387</v>
      </c>
      <c r="M54" s="23">
        <f t="shared" ref="M54" si="43">SUM(M41:M53)</f>
        <v>21396288.903225001</v>
      </c>
      <c r="N54" s="23">
        <f t="shared" ref="N54" si="44">SUM(N41:N53)</f>
        <v>278151755.741925</v>
      </c>
      <c r="O54" s="23">
        <f t="shared" ref="O54" si="45">SUM(O41:O53)</f>
        <v>80441487.760564715</v>
      </c>
      <c r="P54" s="23">
        <f t="shared" ref="P54" si="46">SUM(P41:P53)</f>
        <v>358593243.50248969</v>
      </c>
      <c r="Q54" s="23">
        <f t="shared" ref="Q54" si="47">SUM(Q41:Q53)</f>
        <v>4303118922.0298767</v>
      </c>
    </row>
    <row r="55" spans="1:17" ht="15.75" thickTop="1" x14ac:dyDescent="0.25"/>
    <row r="56" spans="1:17" ht="26.25" x14ac:dyDescent="0.4">
      <c r="A56" s="26">
        <v>2023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7" ht="15.75" thickBot="1" x14ac:dyDescent="0.3"/>
    <row r="58" spans="1:17" ht="30" x14ac:dyDescent="0.25">
      <c r="A58" s="1" t="s">
        <v>42</v>
      </c>
      <c r="B58" s="2" t="s">
        <v>7</v>
      </c>
      <c r="C58" s="2" t="s">
        <v>6</v>
      </c>
      <c r="D58" s="3" t="s">
        <v>8</v>
      </c>
      <c r="E58" s="2" t="s">
        <v>9</v>
      </c>
      <c r="F58" s="2" t="s">
        <v>10</v>
      </c>
      <c r="G58" s="2" t="s">
        <v>11</v>
      </c>
      <c r="H58" s="2" t="s">
        <v>12</v>
      </c>
      <c r="I58" s="2" t="s">
        <v>13</v>
      </c>
      <c r="J58" s="2" t="s">
        <v>14</v>
      </c>
      <c r="K58" s="4" t="s">
        <v>15</v>
      </c>
      <c r="L58" s="4" t="s">
        <v>16</v>
      </c>
      <c r="M58" s="4" t="s">
        <v>17</v>
      </c>
      <c r="N58" s="4" t="s">
        <v>18</v>
      </c>
      <c r="O58" s="4" t="s">
        <v>19</v>
      </c>
      <c r="P58" s="4" t="s">
        <v>20</v>
      </c>
      <c r="Q58" s="5" t="s">
        <v>21</v>
      </c>
    </row>
    <row r="59" spans="1:17" x14ac:dyDescent="0.25">
      <c r="A59" s="24" t="s">
        <v>22</v>
      </c>
      <c r="B59" s="16">
        <v>1</v>
      </c>
      <c r="C59" s="6" t="s">
        <v>23</v>
      </c>
      <c r="D59" s="7">
        <v>0</v>
      </c>
      <c r="E59" s="8">
        <v>2110915</v>
      </c>
      <c r="F59" s="8">
        <f t="shared" ref="F59:F71" si="48">E59*B59</f>
        <v>2110915</v>
      </c>
      <c r="G59" s="8"/>
      <c r="H59" s="8">
        <f>(G59*D59)*B59</f>
        <v>0</v>
      </c>
      <c r="I59" s="8"/>
      <c r="J59" s="8"/>
      <c r="K59" s="8">
        <f t="shared" ref="K59:K71" si="49">+F59+H59+I59+J59</f>
        <v>2110915</v>
      </c>
      <c r="L59" s="9">
        <f t="shared" ref="L59:L71" si="50">K59*8.33%</f>
        <v>175839.21950000001</v>
      </c>
      <c r="M59" s="9">
        <f t="shared" ref="M59:M71" si="51">(L59+K59)/12</f>
        <v>190562.85162500001</v>
      </c>
      <c r="N59" s="9">
        <f t="shared" ref="N59:N71" si="52">M59+L59+K59</f>
        <v>2477317.0711249998</v>
      </c>
      <c r="O59" s="10">
        <f t="shared" ref="O59:O71" si="53">(N59-M59)*31.33%</f>
        <v>716440.09696934978</v>
      </c>
      <c r="P59" s="11">
        <f t="shared" ref="P59:P71" si="54">(N59+O59)</f>
        <v>3193757.1680943496</v>
      </c>
      <c r="Q59" s="25">
        <f t="shared" ref="Q59:Q71" si="55">P59*12</f>
        <v>38325086.017132193</v>
      </c>
    </row>
    <row r="60" spans="1:17" x14ac:dyDescent="0.25">
      <c r="A60" s="24" t="s">
        <v>25</v>
      </c>
      <c r="B60" s="16">
        <v>5</v>
      </c>
      <c r="C60" s="6" t="s">
        <v>0</v>
      </c>
      <c r="D60" s="7">
        <v>13</v>
      </c>
      <c r="E60" s="8">
        <f>+E42+5700</f>
        <v>1525850</v>
      </c>
      <c r="F60" s="8">
        <f t="shared" si="48"/>
        <v>7629250</v>
      </c>
      <c r="G60" s="12">
        <v>18652</v>
      </c>
      <c r="H60" s="8">
        <f>(G60*D60)*B60</f>
        <v>1212380</v>
      </c>
      <c r="I60" s="8">
        <f t="shared" ref="I60:I66" si="56">(10*2273)*B60</f>
        <v>113650</v>
      </c>
      <c r="J60" s="8">
        <f t="shared" ref="J60:J65" si="57">F60*55%</f>
        <v>4196087.5</v>
      </c>
      <c r="K60" s="8">
        <f t="shared" si="49"/>
        <v>13151367.5</v>
      </c>
      <c r="L60" s="9">
        <f t="shared" si="50"/>
        <v>1095508.9127499999</v>
      </c>
      <c r="M60" s="9">
        <f t="shared" si="51"/>
        <v>1187239.7010625</v>
      </c>
      <c r="N60" s="9">
        <f t="shared" si="52"/>
        <v>15434116.113812499</v>
      </c>
      <c r="O60" s="10">
        <f t="shared" si="53"/>
        <v>4463546.380114574</v>
      </c>
      <c r="P60" s="11">
        <f t="shared" si="54"/>
        <v>19897662.493927073</v>
      </c>
      <c r="Q60" s="25">
        <f t="shared" si="55"/>
        <v>238771949.92712486</v>
      </c>
    </row>
    <row r="61" spans="1:17" x14ac:dyDescent="0.25">
      <c r="A61" s="24" t="s">
        <v>28</v>
      </c>
      <c r="B61" s="16">
        <v>10</v>
      </c>
      <c r="C61" s="6" t="s">
        <v>1</v>
      </c>
      <c r="D61" s="16">
        <v>11</v>
      </c>
      <c r="E61" s="8">
        <f t="shared" ref="E61:E71" si="58">+E43+5700</f>
        <v>1209000</v>
      </c>
      <c r="F61" s="8">
        <f t="shared" si="48"/>
        <v>12090000</v>
      </c>
      <c r="G61" s="12">
        <v>22867</v>
      </c>
      <c r="H61" s="8">
        <f t="shared" ref="H61:H71" si="59">(G61*D61)*B61</f>
        <v>2515370</v>
      </c>
      <c r="I61" s="8">
        <f t="shared" si="56"/>
        <v>227300</v>
      </c>
      <c r="J61" s="8">
        <f t="shared" si="57"/>
        <v>6649500.0000000009</v>
      </c>
      <c r="K61" s="8">
        <f t="shared" si="49"/>
        <v>21482170</v>
      </c>
      <c r="L61" s="9">
        <f t="shared" si="50"/>
        <v>1789464.7609999999</v>
      </c>
      <c r="M61" s="9">
        <f t="shared" si="51"/>
        <v>1939302.8967500001</v>
      </c>
      <c r="N61" s="9">
        <f t="shared" si="52"/>
        <v>25210937.657749999</v>
      </c>
      <c r="O61" s="10">
        <f t="shared" si="53"/>
        <v>7291003.1706212992</v>
      </c>
      <c r="P61" s="11">
        <f t="shared" si="54"/>
        <v>32501940.828371298</v>
      </c>
      <c r="Q61" s="25">
        <f t="shared" si="55"/>
        <v>390023289.94045556</v>
      </c>
    </row>
    <row r="62" spans="1:17" x14ac:dyDescent="0.25">
      <c r="A62" s="24" t="s">
        <v>26</v>
      </c>
      <c r="B62" s="16">
        <v>25</v>
      </c>
      <c r="C62" s="6" t="s">
        <v>2</v>
      </c>
      <c r="D62" s="7">
        <v>10</v>
      </c>
      <c r="E62" s="8">
        <f t="shared" si="58"/>
        <v>991750</v>
      </c>
      <c r="F62" s="8">
        <f t="shared" si="48"/>
        <v>24793750</v>
      </c>
      <c r="G62" s="12">
        <v>18652</v>
      </c>
      <c r="H62" s="8">
        <f t="shared" si="59"/>
        <v>4663000</v>
      </c>
      <c r="I62" s="8">
        <f t="shared" si="56"/>
        <v>568250</v>
      </c>
      <c r="J62" s="8">
        <f t="shared" si="57"/>
        <v>13636562.500000002</v>
      </c>
      <c r="K62" s="8">
        <f t="shared" si="49"/>
        <v>43661562.5</v>
      </c>
      <c r="L62" s="9">
        <f t="shared" si="50"/>
        <v>3637008.15625</v>
      </c>
      <c r="M62" s="9">
        <f t="shared" si="51"/>
        <v>3941547.5546875</v>
      </c>
      <c r="N62" s="9">
        <f t="shared" si="52"/>
        <v>51240118.2109375</v>
      </c>
      <c r="O62" s="10">
        <f t="shared" si="53"/>
        <v>14818642.186603123</v>
      </c>
      <c r="P62" s="11">
        <f t="shared" si="54"/>
        <v>66058760.397540621</v>
      </c>
      <c r="Q62" s="25">
        <f t="shared" si="55"/>
        <v>792705124.77048743</v>
      </c>
    </row>
    <row r="63" spans="1:17" x14ac:dyDescent="0.25">
      <c r="A63" s="24" t="s">
        <v>29</v>
      </c>
      <c r="B63" s="16">
        <v>33</v>
      </c>
      <c r="C63" s="6" t="s">
        <v>3</v>
      </c>
      <c r="D63" s="16">
        <v>9</v>
      </c>
      <c r="E63" s="8">
        <f t="shared" si="58"/>
        <v>910700</v>
      </c>
      <c r="F63" s="8">
        <f t="shared" si="48"/>
        <v>30053100</v>
      </c>
      <c r="G63" s="12">
        <v>17080</v>
      </c>
      <c r="H63" s="8">
        <f t="shared" si="59"/>
        <v>5072760</v>
      </c>
      <c r="I63" s="8">
        <f t="shared" si="56"/>
        <v>750090</v>
      </c>
      <c r="J63" s="8">
        <f t="shared" si="57"/>
        <v>16529205.000000002</v>
      </c>
      <c r="K63" s="8">
        <f t="shared" si="49"/>
        <v>52405155</v>
      </c>
      <c r="L63" s="9">
        <f t="shared" si="50"/>
        <v>4365349.4115000004</v>
      </c>
      <c r="M63" s="9">
        <f t="shared" si="51"/>
        <v>4730875.367625</v>
      </c>
      <c r="N63" s="9">
        <f t="shared" si="52"/>
        <v>61501379.779125005</v>
      </c>
      <c r="O63" s="10">
        <f t="shared" si="53"/>
        <v>17786199.032122951</v>
      </c>
      <c r="P63" s="11">
        <f t="shared" si="54"/>
        <v>79287578.81124796</v>
      </c>
      <c r="Q63" s="25">
        <f t="shared" si="55"/>
        <v>951450945.73497558</v>
      </c>
    </row>
    <row r="64" spans="1:17" x14ac:dyDescent="0.25">
      <c r="A64" s="24" t="s">
        <v>27</v>
      </c>
      <c r="B64" s="16">
        <v>17</v>
      </c>
      <c r="C64" s="6" t="s">
        <v>4</v>
      </c>
      <c r="D64" s="16">
        <v>5</v>
      </c>
      <c r="E64" s="8">
        <f t="shared" si="58"/>
        <v>782750</v>
      </c>
      <c r="F64" s="8">
        <f t="shared" si="48"/>
        <v>13306750</v>
      </c>
      <c r="G64" s="12">
        <v>14598</v>
      </c>
      <c r="H64" s="8">
        <f t="shared" si="59"/>
        <v>1240830</v>
      </c>
      <c r="I64" s="8">
        <f t="shared" si="56"/>
        <v>386410</v>
      </c>
      <c r="J64" s="8">
        <f t="shared" si="57"/>
        <v>7318712.5000000009</v>
      </c>
      <c r="K64" s="8">
        <f t="shared" si="49"/>
        <v>22252702.5</v>
      </c>
      <c r="L64" s="9">
        <f t="shared" si="50"/>
        <v>1853650.1182500001</v>
      </c>
      <c r="M64" s="9">
        <f t="shared" si="51"/>
        <v>2008862.7181875</v>
      </c>
      <c r="N64" s="9">
        <f t="shared" si="52"/>
        <v>26115215.336437501</v>
      </c>
      <c r="O64" s="10">
        <f t="shared" si="53"/>
        <v>7552520.2752977246</v>
      </c>
      <c r="P64" s="11">
        <f t="shared" si="54"/>
        <v>33667735.611735225</v>
      </c>
      <c r="Q64" s="25">
        <f t="shared" si="55"/>
        <v>404012827.3408227</v>
      </c>
    </row>
    <row r="65" spans="1:17" x14ac:dyDescent="0.25">
      <c r="A65" s="24" t="s">
        <v>30</v>
      </c>
      <c r="B65" s="16">
        <v>26</v>
      </c>
      <c r="C65" s="6" t="s">
        <v>31</v>
      </c>
      <c r="D65" s="16">
        <v>5</v>
      </c>
      <c r="E65" s="8">
        <f t="shared" si="58"/>
        <v>640450</v>
      </c>
      <c r="F65" s="8">
        <f t="shared" si="48"/>
        <v>16651700</v>
      </c>
      <c r="G65" s="12">
        <v>11837</v>
      </c>
      <c r="H65" s="8">
        <f t="shared" si="59"/>
        <v>1538810</v>
      </c>
      <c r="I65" s="8">
        <f t="shared" si="56"/>
        <v>590980</v>
      </c>
      <c r="J65" s="8">
        <f t="shared" si="57"/>
        <v>9158435</v>
      </c>
      <c r="K65" s="8">
        <f t="shared" si="49"/>
        <v>27939925</v>
      </c>
      <c r="L65" s="9">
        <f t="shared" si="50"/>
        <v>2327395.7524999999</v>
      </c>
      <c r="M65" s="9">
        <f t="shared" si="51"/>
        <v>2522276.7293750001</v>
      </c>
      <c r="N65" s="9">
        <f t="shared" si="52"/>
        <v>32789597.481875002</v>
      </c>
      <c r="O65" s="10">
        <f t="shared" si="53"/>
        <v>9482751.5917582493</v>
      </c>
      <c r="P65" s="11">
        <f t="shared" si="54"/>
        <v>42272349.073633254</v>
      </c>
      <c r="Q65" s="25">
        <f t="shared" si="55"/>
        <v>507268188.88359904</v>
      </c>
    </row>
    <row r="66" spans="1:17" x14ac:dyDescent="0.25">
      <c r="A66" s="24" t="s">
        <v>32</v>
      </c>
      <c r="B66" s="16">
        <v>12</v>
      </c>
      <c r="C66" s="6" t="s">
        <v>33</v>
      </c>
      <c r="D66" s="16">
        <v>5</v>
      </c>
      <c r="E66" s="8">
        <f t="shared" si="58"/>
        <v>548850</v>
      </c>
      <c r="F66" s="8">
        <f t="shared" si="48"/>
        <v>6586200</v>
      </c>
      <c r="G66" s="12">
        <v>10060</v>
      </c>
      <c r="H66" s="8">
        <f t="shared" si="59"/>
        <v>603600</v>
      </c>
      <c r="I66" s="8">
        <f t="shared" si="56"/>
        <v>272760</v>
      </c>
      <c r="J66" s="8">
        <f>F66*10%</f>
        <v>658620</v>
      </c>
      <c r="K66" s="8">
        <f t="shared" si="49"/>
        <v>8121180</v>
      </c>
      <c r="L66" s="9">
        <f t="shared" si="50"/>
        <v>676494.29399999999</v>
      </c>
      <c r="M66" s="9">
        <f t="shared" si="51"/>
        <v>733139.52449999994</v>
      </c>
      <c r="N66" s="9">
        <f t="shared" si="52"/>
        <v>9530813.818500001</v>
      </c>
      <c r="O66" s="10">
        <f t="shared" si="53"/>
        <v>2756311.3563102004</v>
      </c>
      <c r="P66" s="11">
        <f t="shared" si="54"/>
        <v>12287125.174810201</v>
      </c>
      <c r="Q66" s="25">
        <f t="shared" si="55"/>
        <v>147445502.09772241</v>
      </c>
    </row>
    <row r="67" spans="1:17" x14ac:dyDescent="0.25">
      <c r="A67" s="24" t="s">
        <v>38</v>
      </c>
      <c r="B67" s="16">
        <v>26</v>
      </c>
      <c r="C67" s="6" t="s">
        <v>5</v>
      </c>
      <c r="D67" s="7">
        <v>6</v>
      </c>
      <c r="E67" s="8">
        <f t="shared" si="58"/>
        <v>457800</v>
      </c>
      <c r="F67" s="8">
        <f t="shared" si="48"/>
        <v>11902800</v>
      </c>
      <c r="G67" s="12">
        <v>10859</v>
      </c>
      <c r="H67" s="8">
        <f t="shared" si="59"/>
        <v>1694004</v>
      </c>
      <c r="I67" s="8"/>
      <c r="J67" s="8"/>
      <c r="K67" s="8">
        <f t="shared" si="49"/>
        <v>13596804</v>
      </c>
      <c r="L67" s="9">
        <f t="shared" si="50"/>
        <v>1132613.7731999999</v>
      </c>
      <c r="M67" s="9">
        <f t="shared" si="51"/>
        <v>1227451.4811</v>
      </c>
      <c r="N67" s="9">
        <f t="shared" si="52"/>
        <v>15956869.2543</v>
      </c>
      <c r="O67" s="10">
        <f t="shared" si="53"/>
        <v>4614726.5883435598</v>
      </c>
      <c r="P67" s="11">
        <f t="shared" si="54"/>
        <v>20571595.842643559</v>
      </c>
      <c r="Q67" s="25">
        <f t="shared" si="55"/>
        <v>246859150.11172271</v>
      </c>
    </row>
    <row r="68" spans="1:17" x14ac:dyDescent="0.25">
      <c r="A68" s="24" t="s">
        <v>37</v>
      </c>
      <c r="B68" s="16">
        <v>11</v>
      </c>
      <c r="C68" s="6" t="s">
        <v>34</v>
      </c>
      <c r="D68" s="16">
        <v>6</v>
      </c>
      <c r="E68" s="8">
        <f t="shared" si="58"/>
        <v>503150</v>
      </c>
      <c r="F68" s="8">
        <f t="shared" si="48"/>
        <v>5534650</v>
      </c>
      <c r="G68" s="13">
        <v>12010</v>
      </c>
      <c r="H68" s="8">
        <f t="shared" si="59"/>
        <v>792660</v>
      </c>
      <c r="I68" s="8"/>
      <c r="J68" s="8"/>
      <c r="K68" s="8">
        <f t="shared" si="49"/>
        <v>6327310</v>
      </c>
      <c r="L68" s="9">
        <f t="shared" si="50"/>
        <v>527064.92299999995</v>
      </c>
      <c r="M68" s="9">
        <f t="shared" si="51"/>
        <v>571197.91025000007</v>
      </c>
      <c r="N68" s="9">
        <f t="shared" si="52"/>
        <v>7425572.8332500001</v>
      </c>
      <c r="O68" s="10">
        <f t="shared" si="53"/>
        <v>2147475.6633759001</v>
      </c>
      <c r="P68" s="11">
        <f t="shared" si="54"/>
        <v>9573048.4966259003</v>
      </c>
      <c r="Q68" s="25">
        <f t="shared" si="55"/>
        <v>114876581.9595108</v>
      </c>
    </row>
    <row r="69" spans="1:17" x14ac:dyDescent="0.25">
      <c r="A69" s="24" t="s">
        <v>39</v>
      </c>
      <c r="B69" s="16">
        <v>11</v>
      </c>
      <c r="C69" s="6" t="s">
        <v>34</v>
      </c>
      <c r="D69" s="16">
        <v>5</v>
      </c>
      <c r="E69" s="8">
        <f t="shared" si="58"/>
        <v>425350</v>
      </c>
      <c r="F69" s="8">
        <f t="shared" si="48"/>
        <v>4678850</v>
      </c>
      <c r="G69" s="13">
        <v>10034</v>
      </c>
      <c r="H69" s="8">
        <f t="shared" si="59"/>
        <v>551870</v>
      </c>
      <c r="I69" s="8"/>
      <c r="J69" s="8"/>
      <c r="K69" s="8">
        <f t="shared" si="49"/>
        <v>5230720</v>
      </c>
      <c r="L69" s="9">
        <f t="shared" si="50"/>
        <v>435718.97599999997</v>
      </c>
      <c r="M69" s="9">
        <f t="shared" si="51"/>
        <v>472203.24799999996</v>
      </c>
      <c r="N69" s="9">
        <f t="shared" si="52"/>
        <v>6138642.2239999995</v>
      </c>
      <c r="O69" s="10">
        <f t="shared" si="53"/>
        <v>1775295.3311807998</v>
      </c>
      <c r="P69" s="11">
        <f t="shared" si="54"/>
        <v>7913937.5551807992</v>
      </c>
      <c r="Q69" s="25">
        <f t="shared" si="55"/>
        <v>94967250.662169591</v>
      </c>
    </row>
    <row r="70" spans="1:17" x14ac:dyDescent="0.25">
      <c r="A70" s="24" t="s">
        <v>40</v>
      </c>
      <c r="B70" s="16">
        <v>1</v>
      </c>
      <c r="C70" s="6" t="s">
        <v>24</v>
      </c>
      <c r="D70" s="7">
        <v>5</v>
      </c>
      <c r="E70" s="8">
        <f t="shared" si="58"/>
        <v>328250</v>
      </c>
      <c r="F70" s="8">
        <f t="shared" si="48"/>
        <v>328250</v>
      </c>
      <c r="G70" s="12">
        <v>8330</v>
      </c>
      <c r="H70" s="8">
        <f t="shared" si="59"/>
        <v>41650</v>
      </c>
      <c r="I70" s="8"/>
      <c r="J70" s="8"/>
      <c r="K70" s="8">
        <f t="shared" si="49"/>
        <v>369900</v>
      </c>
      <c r="L70" s="9">
        <f t="shared" si="50"/>
        <v>30812.67</v>
      </c>
      <c r="M70" s="9">
        <f t="shared" si="51"/>
        <v>33392.722499999996</v>
      </c>
      <c r="N70" s="9">
        <f t="shared" si="52"/>
        <v>434105.39250000002</v>
      </c>
      <c r="O70" s="10">
        <f t="shared" si="53"/>
        <v>125543.279511</v>
      </c>
      <c r="P70" s="11">
        <f t="shared" si="54"/>
        <v>559648.67201099999</v>
      </c>
      <c r="Q70" s="25">
        <f t="shared" si="55"/>
        <v>6715784.0641319994</v>
      </c>
    </row>
    <row r="71" spans="1:17" x14ac:dyDescent="0.25">
      <c r="A71" s="24" t="s">
        <v>41</v>
      </c>
      <c r="B71" s="16">
        <v>11</v>
      </c>
      <c r="C71" s="14" t="s">
        <v>35</v>
      </c>
      <c r="D71" s="16">
        <v>4</v>
      </c>
      <c r="E71" s="8">
        <f t="shared" si="58"/>
        <v>318809</v>
      </c>
      <c r="F71" s="8">
        <f t="shared" si="48"/>
        <v>3506899</v>
      </c>
      <c r="G71" s="12">
        <v>7328</v>
      </c>
      <c r="H71" s="8">
        <f t="shared" si="59"/>
        <v>322432</v>
      </c>
      <c r="I71" s="8"/>
      <c r="J71" s="8"/>
      <c r="K71" s="8">
        <f t="shared" si="49"/>
        <v>3829331</v>
      </c>
      <c r="L71" s="9">
        <f t="shared" si="50"/>
        <v>318983.27230000001</v>
      </c>
      <c r="M71" s="9">
        <f t="shared" si="51"/>
        <v>345692.85602499999</v>
      </c>
      <c r="N71" s="9">
        <f t="shared" si="52"/>
        <v>4494007.1283250004</v>
      </c>
      <c r="O71" s="10">
        <f t="shared" si="53"/>
        <v>1299666.86151159</v>
      </c>
      <c r="P71" s="11">
        <f t="shared" si="54"/>
        <v>5793673.9898365904</v>
      </c>
      <c r="Q71" s="25">
        <f t="shared" si="55"/>
        <v>69524087.878039092</v>
      </c>
    </row>
    <row r="72" spans="1:17" ht="15.75" thickBot="1" x14ac:dyDescent="0.3">
      <c r="A72" s="17" t="s">
        <v>36</v>
      </c>
      <c r="B72" s="18">
        <f>SUM(B59:B71)</f>
        <v>189</v>
      </c>
      <c r="C72" s="19"/>
      <c r="D72" s="20"/>
      <c r="E72" s="21"/>
      <c r="F72" s="22"/>
      <c r="G72" s="22"/>
      <c r="H72" s="22"/>
      <c r="I72" s="22"/>
      <c r="J72" s="22"/>
      <c r="K72" s="23">
        <f>SUM(K59:K71)</f>
        <v>220479042.5</v>
      </c>
      <c r="L72" s="23">
        <f t="shared" ref="L72" si="60">SUM(L59:L71)</f>
        <v>18365904.240250003</v>
      </c>
      <c r="M72" s="23">
        <f t="shared" ref="M72" si="61">SUM(M59:M71)</f>
        <v>19903745.561687503</v>
      </c>
      <c r="N72" s="23">
        <f t="shared" ref="N72" si="62">SUM(N59:N71)</f>
        <v>258748692.30193752</v>
      </c>
      <c r="O72" s="23">
        <f t="shared" ref="O72" si="63">SUM(O59:O71)</f>
        <v>74830121.813720316</v>
      </c>
      <c r="P72" s="23">
        <f t="shared" ref="P72" si="64">SUM(P59:P71)</f>
        <v>333578814.11565787</v>
      </c>
      <c r="Q72" s="23">
        <f t="shared" ref="Q72" si="65">SUM(Q59:Q71)</f>
        <v>4002945769.3878937</v>
      </c>
    </row>
    <row r="73" spans="1:17" ht="15.75" thickTop="1" x14ac:dyDescent="0.25"/>
    <row r="74" spans="1:17" ht="26.25" x14ac:dyDescent="0.4">
      <c r="A74" s="26">
        <v>2024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</row>
    <row r="75" spans="1:17" ht="15.75" thickBot="1" x14ac:dyDescent="0.3"/>
    <row r="76" spans="1:17" ht="30" x14ac:dyDescent="0.25">
      <c r="A76" s="1" t="s">
        <v>42</v>
      </c>
      <c r="B76" s="2" t="s">
        <v>7</v>
      </c>
      <c r="C76" s="2" t="s">
        <v>6</v>
      </c>
      <c r="D76" s="3" t="s">
        <v>8</v>
      </c>
      <c r="E76" s="2" t="s">
        <v>9</v>
      </c>
      <c r="F76" s="2" t="s">
        <v>10</v>
      </c>
      <c r="G76" s="2" t="s">
        <v>11</v>
      </c>
      <c r="H76" s="2" t="s">
        <v>12</v>
      </c>
      <c r="I76" s="2" t="s">
        <v>13</v>
      </c>
      <c r="J76" s="2" t="s">
        <v>14</v>
      </c>
      <c r="K76" s="4" t="s">
        <v>15</v>
      </c>
      <c r="L76" s="4" t="s">
        <v>16</v>
      </c>
      <c r="M76" s="4" t="s">
        <v>17</v>
      </c>
      <c r="N76" s="4" t="s">
        <v>18</v>
      </c>
      <c r="O76" s="4" t="s">
        <v>19</v>
      </c>
      <c r="P76" s="4" t="s">
        <v>20</v>
      </c>
      <c r="Q76" s="5" t="s">
        <v>21</v>
      </c>
    </row>
    <row r="77" spans="1:17" x14ac:dyDescent="0.25">
      <c r="A77" s="24" t="s">
        <v>22</v>
      </c>
      <c r="B77" s="16">
        <v>1</v>
      </c>
      <c r="C77" s="6" t="s">
        <v>23</v>
      </c>
      <c r="D77" s="7">
        <v>0</v>
      </c>
      <c r="E77" s="8">
        <v>2110915</v>
      </c>
      <c r="F77" s="8">
        <f t="shared" ref="F77:F89" si="66">E77*B77</f>
        <v>2110915</v>
      </c>
      <c r="G77" s="8"/>
      <c r="H77" s="8">
        <f>(G77*D77)*B77</f>
        <v>0</v>
      </c>
      <c r="I77" s="8"/>
      <c r="J77" s="8"/>
      <c r="K77" s="8">
        <f t="shared" ref="K77:K89" si="67">+F77+H77+I77+J77</f>
        <v>2110915</v>
      </c>
      <c r="L77" s="9">
        <f t="shared" ref="L77:L89" si="68">K77*8.33%</f>
        <v>175839.21950000001</v>
      </c>
      <c r="M77" s="9">
        <f t="shared" ref="M77:M89" si="69">(L77+K77)/12</f>
        <v>190562.85162500001</v>
      </c>
      <c r="N77" s="9">
        <f t="shared" ref="N77:N89" si="70">M77+L77+K77</f>
        <v>2477317.0711249998</v>
      </c>
      <c r="O77" s="10">
        <f t="shared" ref="O77:O89" si="71">(N77-M77)*31.33%</f>
        <v>716440.09696934978</v>
      </c>
      <c r="P77" s="11">
        <f t="shared" ref="P77:P89" si="72">(N77+O77)</f>
        <v>3193757.1680943496</v>
      </c>
      <c r="Q77" s="25">
        <f t="shared" ref="Q77:Q89" si="73">P77*12</f>
        <v>38325086.017132193</v>
      </c>
    </row>
    <row r="78" spans="1:17" x14ac:dyDescent="0.25">
      <c r="A78" s="24" t="s">
        <v>25</v>
      </c>
      <c r="B78" s="16">
        <v>5</v>
      </c>
      <c r="C78" s="6" t="s">
        <v>0</v>
      </c>
      <c r="D78" s="7">
        <v>14</v>
      </c>
      <c r="E78" s="8">
        <f>+E60+5700</f>
        <v>1531550</v>
      </c>
      <c r="F78" s="8">
        <f t="shared" si="66"/>
        <v>7657750</v>
      </c>
      <c r="G78" s="12">
        <v>18652</v>
      </c>
      <c r="H78" s="8">
        <f>(G78*D78)*B78</f>
        <v>1305640</v>
      </c>
      <c r="I78" s="8">
        <f t="shared" ref="I78:I84" si="74">(10*2273)*B78</f>
        <v>113650</v>
      </c>
      <c r="J78" s="8">
        <f t="shared" ref="J78:J83" si="75">F78*55%</f>
        <v>4211762.5</v>
      </c>
      <c r="K78" s="8">
        <f t="shared" si="67"/>
        <v>13288802.5</v>
      </c>
      <c r="L78" s="9">
        <f t="shared" si="68"/>
        <v>1106957.2482499999</v>
      </c>
      <c r="M78" s="9">
        <f t="shared" si="69"/>
        <v>1199646.6456875</v>
      </c>
      <c r="N78" s="9">
        <f t="shared" si="70"/>
        <v>15595406.3939375</v>
      </c>
      <c r="O78" s="10">
        <f t="shared" si="71"/>
        <v>4510191.5291267242</v>
      </c>
      <c r="P78" s="11">
        <f t="shared" si="72"/>
        <v>20105597.923064224</v>
      </c>
      <c r="Q78" s="25">
        <f t="shared" si="73"/>
        <v>241267175.07677069</v>
      </c>
    </row>
    <row r="79" spans="1:17" x14ac:dyDescent="0.25">
      <c r="A79" s="24" t="s">
        <v>28</v>
      </c>
      <c r="B79" s="16">
        <v>9</v>
      </c>
      <c r="C79" s="6" t="s">
        <v>1</v>
      </c>
      <c r="D79" s="16">
        <v>12</v>
      </c>
      <c r="E79" s="8">
        <f t="shared" ref="E79:E89" si="76">+E61+5700</f>
        <v>1214700</v>
      </c>
      <c r="F79" s="8">
        <f t="shared" si="66"/>
        <v>10932300</v>
      </c>
      <c r="G79" s="12">
        <v>22867</v>
      </c>
      <c r="H79" s="8">
        <f t="shared" ref="H79:H89" si="77">(G79*D79)*B79</f>
        <v>2469636</v>
      </c>
      <c r="I79" s="8">
        <f t="shared" si="74"/>
        <v>204570</v>
      </c>
      <c r="J79" s="8">
        <f t="shared" si="75"/>
        <v>6012765.0000000009</v>
      </c>
      <c r="K79" s="8">
        <f t="shared" si="67"/>
        <v>19619271</v>
      </c>
      <c r="L79" s="9">
        <f t="shared" si="68"/>
        <v>1634285.2742999999</v>
      </c>
      <c r="M79" s="9">
        <f t="shared" si="69"/>
        <v>1771129.6895250001</v>
      </c>
      <c r="N79" s="9">
        <f t="shared" si="70"/>
        <v>23024685.963824999</v>
      </c>
      <c r="O79" s="10">
        <f t="shared" si="71"/>
        <v>6658739.1807381883</v>
      </c>
      <c r="P79" s="11">
        <f t="shared" si="72"/>
        <v>29683425.144563187</v>
      </c>
      <c r="Q79" s="25">
        <f t="shared" si="73"/>
        <v>356201101.73475826</v>
      </c>
    </row>
    <row r="80" spans="1:17" x14ac:dyDescent="0.25">
      <c r="A80" s="24" t="s">
        <v>26</v>
      </c>
      <c r="B80" s="16">
        <v>21</v>
      </c>
      <c r="C80" s="6" t="s">
        <v>2</v>
      </c>
      <c r="D80" s="7">
        <v>11</v>
      </c>
      <c r="E80" s="8">
        <f t="shared" si="76"/>
        <v>997450</v>
      </c>
      <c r="F80" s="8">
        <f t="shared" si="66"/>
        <v>20946450</v>
      </c>
      <c r="G80" s="12">
        <v>18652</v>
      </c>
      <c r="H80" s="8">
        <f t="shared" si="77"/>
        <v>4308612</v>
      </c>
      <c r="I80" s="8">
        <f t="shared" si="74"/>
        <v>477330</v>
      </c>
      <c r="J80" s="8">
        <f t="shared" si="75"/>
        <v>11520547.5</v>
      </c>
      <c r="K80" s="8">
        <f t="shared" si="67"/>
        <v>37252939.5</v>
      </c>
      <c r="L80" s="9">
        <f t="shared" si="68"/>
        <v>3103169.8603499997</v>
      </c>
      <c r="M80" s="9">
        <f t="shared" si="69"/>
        <v>3363009.1133625</v>
      </c>
      <c r="N80" s="9">
        <f t="shared" si="70"/>
        <v>43719118.473712504</v>
      </c>
      <c r="O80" s="10">
        <f t="shared" si="71"/>
        <v>12643569.062597655</v>
      </c>
      <c r="P80" s="11">
        <f t="shared" si="72"/>
        <v>56362687.536310159</v>
      </c>
      <c r="Q80" s="25">
        <f t="shared" si="73"/>
        <v>676352250.43572187</v>
      </c>
    </row>
    <row r="81" spans="1:17" x14ac:dyDescent="0.25">
      <c r="A81" s="24" t="s">
        <v>29</v>
      </c>
      <c r="B81" s="16">
        <v>25</v>
      </c>
      <c r="C81" s="6" t="s">
        <v>3</v>
      </c>
      <c r="D81" s="16">
        <v>10</v>
      </c>
      <c r="E81" s="8">
        <f t="shared" si="76"/>
        <v>916400</v>
      </c>
      <c r="F81" s="8">
        <f t="shared" si="66"/>
        <v>22910000</v>
      </c>
      <c r="G81" s="12">
        <v>17080</v>
      </c>
      <c r="H81" s="8">
        <f t="shared" si="77"/>
        <v>4270000</v>
      </c>
      <c r="I81" s="8">
        <f t="shared" si="74"/>
        <v>568250</v>
      </c>
      <c r="J81" s="8">
        <f t="shared" si="75"/>
        <v>12600500.000000002</v>
      </c>
      <c r="K81" s="8">
        <f t="shared" si="67"/>
        <v>40348750</v>
      </c>
      <c r="L81" s="9">
        <f t="shared" si="68"/>
        <v>3361050.875</v>
      </c>
      <c r="M81" s="9">
        <f t="shared" si="69"/>
        <v>3642483.40625</v>
      </c>
      <c r="N81" s="9">
        <f t="shared" si="70"/>
        <v>47352284.28125</v>
      </c>
      <c r="O81" s="10">
        <f t="shared" si="71"/>
        <v>13694280.614137499</v>
      </c>
      <c r="P81" s="11">
        <f t="shared" si="72"/>
        <v>61046564.895387501</v>
      </c>
      <c r="Q81" s="25">
        <f t="shared" si="73"/>
        <v>732558778.74465001</v>
      </c>
    </row>
    <row r="82" spans="1:17" x14ac:dyDescent="0.25">
      <c r="A82" s="24" t="s">
        <v>27</v>
      </c>
      <c r="B82" s="16">
        <v>17</v>
      </c>
      <c r="C82" s="6" t="s">
        <v>4</v>
      </c>
      <c r="D82" s="16">
        <v>6</v>
      </c>
      <c r="E82" s="8">
        <f t="shared" si="76"/>
        <v>788450</v>
      </c>
      <c r="F82" s="8">
        <f t="shared" si="66"/>
        <v>13403650</v>
      </c>
      <c r="G82" s="12">
        <v>14598</v>
      </c>
      <c r="H82" s="8">
        <f t="shared" si="77"/>
        <v>1488996</v>
      </c>
      <c r="I82" s="8">
        <f t="shared" si="74"/>
        <v>386410</v>
      </c>
      <c r="J82" s="8">
        <f t="shared" si="75"/>
        <v>7372007.5000000009</v>
      </c>
      <c r="K82" s="8">
        <f t="shared" si="67"/>
        <v>22651063.5</v>
      </c>
      <c r="L82" s="9">
        <f t="shared" si="68"/>
        <v>1886833.5895499999</v>
      </c>
      <c r="M82" s="9">
        <f t="shared" si="69"/>
        <v>2044824.7574624999</v>
      </c>
      <c r="N82" s="9">
        <f t="shared" si="70"/>
        <v>26582721.847012501</v>
      </c>
      <c r="O82" s="10">
        <f t="shared" si="71"/>
        <v>7687723.158156014</v>
      </c>
      <c r="P82" s="11">
        <f t="shared" si="72"/>
        <v>34270445.005168512</v>
      </c>
      <c r="Q82" s="25">
        <f t="shared" si="73"/>
        <v>411245340.06202215</v>
      </c>
    </row>
    <row r="83" spans="1:17" x14ac:dyDescent="0.25">
      <c r="A83" s="24" t="s">
        <v>30</v>
      </c>
      <c r="B83" s="16">
        <v>18</v>
      </c>
      <c r="C83" s="6" t="s">
        <v>31</v>
      </c>
      <c r="D83" s="16">
        <v>6</v>
      </c>
      <c r="E83" s="8">
        <f t="shared" si="76"/>
        <v>646150</v>
      </c>
      <c r="F83" s="8">
        <f t="shared" si="66"/>
        <v>11630700</v>
      </c>
      <c r="G83" s="12">
        <v>11837</v>
      </c>
      <c r="H83" s="8">
        <f t="shared" si="77"/>
        <v>1278396</v>
      </c>
      <c r="I83" s="8">
        <f t="shared" si="74"/>
        <v>409140</v>
      </c>
      <c r="J83" s="8">
        <f t="shared" si="75"/>
        <v>6396885.0000000009</v>
      </c>
      <c r="K83" s="8">
        <f t="shared" si="67"/>
        <v>19715121</v>
      </c>
      <c r="L83" s="9">
        <f t="shared" si="68"/>
        <v>1642269.5792999999</v>
      </c>
      <c r="M83" s="9">
        <f t="shared" si="69"/>
        <v>1779782.5482750002</v>
      </c>
      <c r="N83" s="9">
        <f t="shared" si="70"/>
        <v>23137173.127574999</v>
      </c>
      <c r="O83" s="10">
        <f t="shared" si="71"/>
        <v>6691270.4684946882</v>
      </c>
      <c r="P83" s="11">
        <f t="shared" si="72"/>
        <v>29828443.596069686</v>
      </c>
      <c r="Q83" s="25">
        <f t="shared" si="73"/>
        <v>357941323.1528362</v>
      </c>
    </row>
    <row r="84" spans="1:17" x14ac:dyDescent="0.25">
      <c r="A84" s="24" t="s">
        <v>32</v>
      </c>
      <c r="B84" s="16">
        <v>12</v>
      </c>
      <c r="C84" s="6" t="s">
        <v>33</v>
      </c>
      <c r="D84" s="16">
        <v>6</v>
      </c>
      <c r="E84" s="8">
        <f t="shared" si="76"/>
        <v>554550</v>
      </c>
      <c r="F84" s="8">
        <f t="shared" si="66"/>
        <v>6654600</v>
      </c>
      <c r="G84" s="12">
        <v>10060</v>
      </c>
      <c r="H84" s="8">
        <f t="shared" si="77"/>
        <v>724320</v>
      </c>
      <c r="I84" s="8">
        <f t="shared" si="74"/>
        <v>272760</v>
      </c>
      <c r="J84" s="8">
        <f>F84*10%</f>
        <v>665460</v>
      </c>
      <c r="K84" s="8">
        <f t="shared" si="67"/>
        <v>8317140</v>
      </c>
      <c r="L84" s="9">
        <f t="shared" si="68"/>
        <v>692817.76199999999</v>
      </c>
      <c r="M84" s="9">
        <f t="shared" si="69"/>
        <v>750829.81350000005</v>
      </c>
      <c r="N84" s="9">
        <f t="shared" si="70"/>
        <v>9760787.5755000003</v>
      </c>
      <c r="O84" s="10">
        <f t="shared" si="71"/>
        <v>2822819.7668345999</v>
      </c>
      <c r="P84" s="11">
        <f t="shared" si="72"/>
        <v>12583607.3423346</v>
      </c>
      <c r="Q84" s="25">
        <f t="shared" si="73"/>
        <v>151003288.10801521</v>
      </c>
    </row>
    <row r="85" spans="1:17" x14ac:dyDescent="0.25">
      <c r="A85" s="24" t="s">
        <v>38</v>
      </c>
      <c r="B85" s="16">
        <v>25</v>
      </c>
      <c r="C85" s="6" t="s">
        <v>5</v>
      </c>
      <c r="D85" s="7">
        <v>7</v>
      </c>
      <c r="E85" s="8">
        <f t="shared" si="76"/>
        <v>463500</v>
      </c>
      <c r="F85" s="8">
        <f t="shared" si="66"/>
        <v>11587500</v>
      </c>
      <c r="G85" s="12">
        <v>10859</v>
      </c>
      <c r="H85" s="8">
        <f t="shared" si="77"/>
        <v>1900325</v>
      </c>
      <c r="I85" s="8"/>
      <c r="J85" s="8"/>
      <c r="K85" s="8">
        <f t="shared" si="67"/>
        <v>13487825</v>
      </c>
      <c r="L85" s="9">
        <f t="shared" si="68"/>
        <v>1123535.8225</v>
      </c>
      <c r="M85" s="9">
        <f t="shared" si="69"/>
        <v>1217613.401875</v>
      </c>
      <c r="N85" s="9">
        <f t="shared" si="70"/>
        <v>15828974.224375</v>
      </c>
      <c r="O85" s="10">
        <f t="shared" si="71"/>
        <v>4577739.3456892492</v>
      </c>
      <c r="P85" s="11">
        <f t="shared" si="72"/>
        <v>20406713.57006425</v>
      </c>
      <c r="Q85" s="25">
        <f t="shared" si="73"/>
        <v>244880562.84077102</v>
      </c>
    </row>
    <row r="86" spans="1:17" x14ac:dyDescent="0.25">
      <c r="A86" s="24" t="s">
        <v>37</v>
      </c>
      <c r="B86" s="16">
        <v>11</v>
      </c>
      <c r="C86" s="6" t="s">
        <v>34</v>
      </c>
      <c r="D86" s="16">
        <v>7</v>
      </c>
      <c r="E86" s="8">
        <f t="shared" si="76"/>
        <v>508850</v>
      </c>
      <c r="F86" s="8">
        <f t="shared" si="66"/>
        <v>5597350</v>
      </c>
      <c r="G86" s="13">
        <v>12010</v>
      </c>
      <c r="H86" s="8">
        <f t="shared" si="77"/>
        <v>924770</v>
      </c>
      <c r="I86" s="8"/>
      <c r="J86" s="8"/>
      <c r="K86" s="8">
        <f t="shared" si="67"/>
        <v>6522120</v>
      </c>
      <c r="L86" s="9">
        <f t="shared" si="68"/>
        <v>543292.59600000002</v>
      </c>
      <c r="M86" s="9">
        <f t="shared" si="69"/>
        <v>588784.38300000003</v>
      </c>
      <c r="N86" s="9">
        <f t="shared" si="70"/>
        <v>7654196.9790000003</v>
      </c>
      <c r="O86" s="10">
        <f t="shared" si="71"/>
        <v>2213593.7663267995</v>
      </c>
      <c r="P86" s="11">
        <f t="shared" si="72"/>
        <v>9867790.7453268003</v>
      </c>
      <c r="Q86" s="25">
        <f t="shared" si="73"/>
        <v>118413488.9439216</v>
      </c>
    </row>
    <row r="87" spans="1:17" x14ac:dyDescent="0.25">
      <c r="A87" s="24" t="s">
        <v>39</v>
      </c>
      <c r="B87" s="16">
        <v>11</v>
      </c>
      <c r="C87" s="6" t="s">
        <v>34</v>
      </c>
      <c r="D87" s="16">
        <v>6</v>
      </c>
      <c r="E87" s="8">
        <f t="shared" si="76"/>
        <v>431050</v>
      </c>
      <c r="F87" s="8">
        <f t="shared" si="66"/>
        <v>4741550</v>
      </c>
      <c r="G87" s="13">
        <v>10034</v>
      </c>
      <c r="H87" s="8">
        <f t="shared" si="77"/>
        <v>662244</v>
      </c>
      <c r="I87" s="8"/>
      <c r="J87" s="8"/>
      <c r="K87" s="8">
        <f t="shared" si="67"/>
        <v>5403794</v>
      </c>
      <c r="L87" s="9">
        <f t="shared" si="68"/>
        <v>450136.04019999999</v>
      </c>
      <c r="M87" s="9">
        <f t="shared" si="69"/>
        <v>487827.50334999996</v>
      </c>
      <c r="N87" s="9">
        <f t="shared" si="70"/>
        <v>6341757.5435499996</v>
      </c>
      <c r="O87" s="10">
        <f t="shared" si="71"/>
        <v>1834036.2815946597</v>
      </c>
      <c r="P87" s="11">
        <f t="shared" si="72"/>
        <v>8175793.8251446597</v>
      </c>
      <c r="Q87" s="25">
        <f t="shared" si="73"/>
        <v>98109525.901735917</v>
      </c>
    </row>
    <row r="88" spans="1:17" x14ac:dyDescent="0.25">
      <c r="A88" s="24" t="s">
        <v>40</v>
      </c>
      <c r="B88" s="16">
        <v>1</v>
      </c>
      <c r="C88" s="6" t="s">
        <v>24</v>
      </c>
      <c r="D88" s="7">
        <v>6</v>
      </c>
      <c r="E88" s="8">
        <f t="shared" si="76"/>
        <v>333950</v>
      </c>
      <c r="F88" s="8">
        <f t="shared" si="66"/>
        <v>333950</v>
      </c>
      <c r="G88" s="12">
        <v>8330</v>
      </c>
      <c r="H88" s="8">
        <f t="shared" si="77"/>
        <v>49980</v>
      </c>
      <c r="I88" s="8"/>
      <c r="J88" s="8"/>
      <c r="K88" s="8">
        <f t="shared" si="67"/>
        <v>383930</v>
      </c>
      <c r="L88" s="9">
        <f t="shared" si="68"/>
        <v>31981.368999999999</v>
      </c>
      <c r="M88" s="9">
        <f t="shared" si="69"/>
        <v>34659.280749999998</v>
      </c>
      <c r="N88" s="9">
        <f t="shared" si="70"/>
        <v>450570.64974999998</v>
      </c>
      <c r="O88" s="10">
        <f t="shared" si="71"/>
        <v>130305.03190769999</v>
      </c>
      <c r="P88" s="11">
        <f t="shared" si="72"/>
        <v>580875.68165769998</v>
      </c>
      <c r="Q88" s="25">
        <f t="shared" si="73"/>
        <v>6970508.1798924003</v>
      </c>
    </row>
    <row r="89" spans="1:17" x14ac:dyDescent="0.25">
      <c r="A89" s="24" t="s">
        <v>41</v>
      </c>
      <c r="B89" s="16">
        <v>11</v>
      </c>
      <c r="C89" s="14" t="s">
        <v>35</v>
      </c>
      <c r="D89" s="16">
        <v>5</v>
      </c>
      <c r="E89" s="8">
        <f t="shared" si="76"/>
        <v>324509</v>
      </c>
      <c r="F89" s="8">
        <f t="shared" si="66"/>
        <v>3569599</v>
      </c>
      <c r="G89" s="12">
        <v>7328</v>
      </c>
      <c r="H89" s="8">
        <f t="shared" si="77"/>
        <v>403040</v>
      </c>
      <c r="I89" s="8"/>
      <c r="J89" s="8"/>
      <c r="K89" s="8">
        <f t="shared" si="67"/>
        <v>3972639</v>
      </c>
      <c r="L89" s="9">
        <f t="shared" si="68"/>
        <v>330920.82870000001</v>
      </c>
      <c r="M89" s="9">
        <f t="shared" si="69"/>
        <v>358629.98572500004</v>
      </c>
      <c r="N89" s="9">
        <f t="shared" si="70"/>
        <v>4662189.814425</v>
      </c>
      <c r="O89" s="10">
        <f t="shared" si="71"/>
        <v>1348305.2943317101</v>
      </c>
      <c r="P89" s="11">
        <f t="shared" si="72"/>
        <v>6010495.1087567098</v>
      </c>
      <c r="Q89" s="25">
        <f t="shared" si="73"/>
        <v>72125941.305080518</v>
      </c>
    </row>
    <row r="90" spans="1:17" ht="15.75" thickBot="1" x14ac:dyDescent="0.3">
      <c r="A90" s="17" t="s">
        <v>36</v>
      </c>
      <c r="B90" s="18">
        <f>SUM(B77:B89)</f>
        <v>167</v>
      </c>
      <c r="C90" s="19"/>
      <c r="D90" s="20"/>
      <c r="E90" s="21"/>
      <c r="F90" s="22"/>
      <c r="G90" s="22"/>
      <c r="H90" s="22"/>
      <c r="I90" s="22"/>
      <c r="J90" s="22"/>
      <c r="K90" s="23">
        <f>SUM(K77:K89)</f>
        <v>193074310.5</v>
      </c>
      <c r="L90" s="23">
        <f t="shared" ref="L90" si="78">SUM(L77:L89)</f>
        <v>16083090.064650001</v>
      </c>
      <c r="M90" s="23">
        <f t="shared" ref="M90" si="79">SUM(M77:M89)</f>
        <v>17429783.3803875</v>
      </c>
      <c r="N90" s="23">
        <f t="shared" ref="N90" si="80">SUM(N77:N89)</f>
        <v>226587183.94503754</v>
      </c>
      <c r="O90" s="23">
        <f t="shared" ref="O90" si="81">SUM(O77:O89)</f>
        <v>65529013.596904837</v>
      </c>
      <c r="P90" s="23">
        <f t="shared" ref="P90" si="82">SUM(P77:P89)</f>
        <v>292116197.5419423</v>
      </c>
      <c r="Q90" s="23">
        <f t="shared" ref="Q90" si="83">SUM(Q77:Q89)</f>
        <v>3505394370.5033083</v>
      </c>
    </row>
    <row r="91" spans="1:17" ht="15.75" thickTop="1" x14ac:dyDescent="0.25"/>
  </sheetData>
  <sortState xmlns:xlrd2="http://schemas.microsoft.com/office/spreadsheetml/2017/richdata2" ref="A5:Q18">
    <sortCondition ref="A5:A18"/>
  </sortState>
  <mergeCells count="6">
    <mergeCell ref="A74:Q74"/>
    <mergeCell ref="A1:Q1"/>
    <mergeCell ref="A2:Q2"/>
    <mergeCell ref="A20:Q20"/>
    <mergeCell ref="A38:Q38"/>
    <mergeCell ref="A56:Q56"/>
  </mergeCells>
  <pageMargins left="0.70866141732283472" right="0.70866141732283472" top="0.74803149606299213" bottom="0.74803149606299213" header="0.31496062992125984" footer="0.31496062992125984"/>
  <pageSetup paperSize="5" scale="43" orientation="landscape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Costeo por Año</vt:lpstr>
      <vt:lpstr>'Costeo por Año'!Títulos_a_imprimir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Brenes Madrigal</dc:creator>
  <cp:lastModifiedBy>Rocio Cuadra Hurtado</cp:lastModifiedBy>
  <cp:lastPrinted>2019-11-12T16:17:45Z</cp:lastPrinted>
  <dcterms:created xsi:type="dcterms:W3CDTF">2019-10-30T17:57:43Z</dcterms:created>
  <dcterms:modified xsi:type="dcterms:W3CDTF">2019-11-12T16:40:43Z</dcterms:modified>
</cp:coreProperties>
</file>