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730"/>
  <workbookPr defaultThemeVersion="124226"/>
  <mc:AlternateContent xmlns:mc="http://schemas.openxmlformats.org/markup-compatibility/2006">
    <mc:Choice Requires="x15">
      <x15ac:absPath xmlns:x15ac="http://schemas.microsoft.com/office/spreadsheetml/2010/11/ac" url="C:\Users\verop\Desktop\MAPP 2021\MAPP Finales -Oficios Solciitud Dictamen\MAPP Final\"/>
    </mc:Choice>
  </mc:AlternateContent>
  <xr:revisionPtr revIDLastSave="0" documentId="8_{D891EC9C-6754-4A82-9CBB-6F751683101B}" xr6:coauthVersionLast="45" xr6:coauthVersionMax="45" xr10:uidLastSave="{00000000-0000-0000-0000-000000000000}"/>
  <bookViews>
    <workbookView xWindow="-120" yWindow="-120" windowWidth="20730" windowHeight="11160" xr2:uid="{00000000-000D-0000-FFFF-FFFF00000000}"/>
  </bookViews>
  <sheets>
    <sheet name="CNP- MAPP-2021" sheetId="7" r:id="rId1"/>
    <sheet name="Ficha Tecncia ProgInversiones" sheetId="16" r:id="rId2"/>
    <sheet name="P4-1 PAI" sheetId="15" r:id="rId3"/>
    <sheet name="P2-1CVAABrunca" sheetId="10" r:id="rId4"/>
    <sheet name="P2-1-1 CVA BRUNCA" sheetId="36" r:id="rId5"/>
    <sheet name="P2-2 CVAAHuetarNorte" sheetId="14" r:id="rId6"/>
    <sheet name="P2-2-1 CVA HN OP" sheetId="37" r:id="rId7"/>
    <sheet name="P2-3" sheetId="18" r:id="rId8"/>
    <sheet name="P2-4" sheetId="19" r:id="rId9"/>
    <sheet name="P2-5" sheetId="20" r:id="rId10"/>
    <sheet name="P2-6" sheetId="17" r:id="rId11"/>
    <sheet name="P2-7" sheetId="21" r:id="rId12"/>
    <sheet name="P2-8" sheetId="22" r:id="rId13"/>
    <sheet name="P2-12" sheetId="23" r:id="rId14"/>
    <sheet name="P3-1" sheetId="24" r:id="rId15"/>
    <sheet name="P3-2" sheetId="25" r:id="rId16"/>
    <sheet name="P3-3" sheetId="26" r:id="rId17"/>
    <sheet name="P4-2" sheetId="28" r:id="rId18"/>
    <sheet name="P4-3" sheetId="29" r:id="rId19"/>
    <sheet name="P4-4" sheetId="30" r:id="rId20"/>
    <sheet name="P5-1" sheetId="31" r:id="rId21"/>
    <sheet name="P5-2" sheetId="32" r:id="rId22"/>
    <sheet name="P5-3" sheetId="33" r:id="rId23"/>
    <sheet name="P5-4" sheetId="34" r:id="rId24"/>
    <sheet name="machote ficha indicador" sheetId="13" r:id="rId25"/>
  </sheets>
  <definedNames>
    <definedName name="_xlnm.Print_Area" localSheetId="0">'CNP- MAPP-2021'!$A$1:$Z$36</definedName>
    <definedName name="_xlnm.Print_Titles" localSheetId="0">'CNP- MAPP-2021'!$7:$12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X18" i="7" l="1"/>
  <c r="X14" i="7"/>
  <c r="V62" i="7"/>
  <c r="V63" i="7"/>
  <c r="V61" i="7"/>
  <c r="V54" i="7"/>
  <c r="V53" i="7"/>
  <c r="V48" i="7"/>
  <c r="V49" i="7"/>
  <c r="V50" i="7"/>
  <c r="V47" i="7"/>
  <c r="V45" i="7"/>
  <c r="V46" i="7"/>
  <c r="V44" i="7"/>
  <c r="V43" i="7"/>
  <c r="V42" i="7"/>
  <c r="V41" i="7"/>
  <c r="V64" i="7"/>
  <c r="X48" i="7"/>
  <c r="X49" i="7"/>
  <c r="X50" i="7"/>
  <c r="R48" i="7"/>
  <c r="R49" i="7"/>
  <c r="R50" i="7"/>
  <c r="R47" i="7"/>
  <c r="R67" i="7"/>
  <c r="R68" i="7"/>
  <c r="R69" i="7"/>
  <c r="R66" i="7"/>
  <c r="V39" i="7"/>
  <c r="R62" i="7"/>
  <c r="R63" i="7"/>
  <c r="R61" i="7"/>
  <c r="R54" i="7"/>
  <c r="R53" i="7"/>
  <c r="X43" i="7"/>
  <c r="R46" i="7"/>
  <c r="R43" i="7"/>
  <c r="R44" i="7"/>
  <c r="R45" i="7"/>
  <c r="R42" i="7"/>
  <c r="R41" i="7"/>
  <c r="X64" i="7"/>
  <c r="R64" i="7"/>
  <c r="R39" i="7"/>
  <c r="X61" i="7" l="1"/>
  <c r="X60" i="7" s="1"/>
  <c r="F14" i="16" l="1"/>
  <c r="G14" i="16" s="1"/>
  <c r="H14" i="16" s="1"/>
  <c r="I14" i="16" s="1"/>
  <c r="F15" i="16"/>
  <c r="W40" i="7" l="1"/>
  <c r="W52" i="7"/>
  <c r="W60" i="7"/>
  <c r="W65" i="7"/>
  <c r="W38" i="7"/>
  <c r="W70" i="7" l="1"/>
  <c r="Y60" i="7"/>
  <c r="X42" i="7"/>
  <c r="E15" i="16" l="1"/>
  <c r="C13" i="34"/>
  <c r="C13" i="33"/>
  <c r="C13" i="32"/>
  <c r="C13" i="31"/>
  <c r="C13" i="30"/>
  <c r="C13" i="29"/>
  <c r="C13" i="28"/>
  <c r="C13" i="26"/>
  <c r="C13" i="25"/>
  <c r="C13" i="23"/>
  <c r="C13" i="22"/>
  <c r="C13" i="21"/>
  <c r="C13" i="20"/>
  <c r="C13" i="19"/>
  <c r="C13" i="18"/>
  <c r="X30" i="7"/>
  <c r="X47" i="7" s="1"/>
  <c r="X26" i="7" l="1"/>
  <c r="V14" i="7"/>
  <c r="W14" i="7" s="1"/>
  <c r="X34" i="7"/>
  <c r="X39" i="7" s="1"/>
  <c r="X38" i="7" s="1"/>
  <c r="W27" i="7"/>
  <c r="X24" i="7"/>
  <c r="X54" i="7" s="1"/>
  <c r="X23" i="7"/>
  <c r="X17" i="7"/>
  <c r="X22" i="7"/>
  <c r="X46" i="7" s="1"/>
  <c r="X21" i="7"/>
  <c r="X45" i="7" s="1"/>
  <c r="X20" i="7"/>
  <c r="X44" i="7" s="1"/>
  <c r="X53" i="7" l="1"/>
  <c r="X52" i="7"/>
  <c r="Y52" i="7" s="1"/>
  <c r="X41" i="7"/>
  <c r="X40" i="7" s="1"/>
  <c r="Y38" i="7"/>
  <c r="X27" i="7"/>
  <c r="X67" i="7" s="1"/>
  <c r="X66" i="7"/>
  <c r="Y40" i="7" l="1"/>
  <c r="X65" i="7"/>
  <c r="X35" i="7"/>
  <c r="Y65" i="7" l="1"/>
  <c r="X70" i="7"/>
  <c r="Y70" i="7"/>
</calcChain>
</file>

<file path=xl/sharedStrings.xml><?xml version="1.0" encoding="utf-8"?>
<sst xmlns="http://schemas.openxmlformats.org/spreadsheetml/2006/main" count="1055" uniqueCount="494">
  <si>
    <t>LÍNEA BASE</t>
  </si>
  <si>
    <t xml:space="preserve">METAS DEL INDICADOR </t>
  </si>
  <si>
    <t>SUPUESTOS, NOTAS TÉCNICAS Y OBSERVACIONES</t>
  </si>
  <si>
    <t>FF</t>
  </si>
  <si>
    <t>t</t>
  </si>
  <si>
    <t>DESEMPEÑO PROYECTADO</t>
  </si>
  <si>
    <t>COBERTURA GEOGRAFICA POR REGION</t>
  </si>
  <si>
    <t>UNIDAD DE MEDIDA DEL PRODUCTO</t>
  </si>
  <si>
    <t xml:space="preserve">PROGRAMACIÓN ESTRATÉGICA PRESUPUESTARIA </t>
  </si>
  <si>
    <t>PRODUCTO FINAL (BIENES/
SERVICIOS)</t>
  </si>
  <si>
    <t>HOMBRES</t>
  </si>
  <si>
    <t>MUJERES</t>
  </si>
  <si>
    <t>USUARIO (A)</t>
  </si>
  <si>
    <t>CODIGO Y NOMBRE DEL  PROGRAMA O SUBPROGRAMA PRESUPUESTARIO</t>
  </si>
  <si>
    <t>POBLACIÓN META</t>
  </si>
  <si>
    <t>FUENTE DE FINANCIAMIENTO</t>
  </si>
  <si>
    <t>CANTIDAD</t>
  </si>
  <si>
    <t>Sector: De Desarrollo  Agropecuario y Rural</t>
  </si>
  <si>
    <t>ESTIMACIÓN ANUAL DE RECURSOS PRESUPUESTARIOS      
  (en millones de colones)</t>
  </si>
  <si>
    <t>Ministro(a) Rector(a): Dr. Renato Alvarado Rivera.</t>
  </si>
  <si>
    <t>Elemento</t>
  </si>
  <si>
    <t>Descripción</t>
  </si>
  <si>
    <t>Definición conceptual</t>
  </si>
  <si>
    <t>Interpretación</t>
  </si>
  <si>
    <t>Desagregación</t>
  </si>
  <si>
    <t>Meta</t>
  </si>
  <si>
    <t>Clasificación</t>
  </si>
  <si>
    <t>Tipo de operación estadística</t>
  </si>
  <si>
    <t>Comentarios generales</t>
  </si>
  <si>
    <t>ODS VINCULADOS</t>
  </si>
  <si>
    <t xml:space="preserve">                                                        
</t>
  </si>
  <si>
    <t>PLAN NACIONAL DE DESARROLLO E INVERSION PUBLICA 2019-2022 (PNDIP)</t>
  </si>
  <si>
    <t>OBJETIVO DEL AREA</t>
  </si>
  <si>
    <t>INTERVENCION ESTARTEGICA</t>
  </si>
  <si>
    <t>OBJETIVO DE LA INTERVENCION ESTARTEGICA</t>
  </si>
  <si>
    <t>INDICADOR DE LA INTERVENCION ESTARTEGICA</t>
  </si>
  <si>
    <t>LINEA BASE DEL INDICADOR (Regional cuando proceda)</t>
  </si>
  <si>
    <t>META DEL  PERIODO (Regional cuando proceda)</t>
  </si>
  <si>
    <t>OBJETIVOS ESTRATÉGICOS INSTITUCIONAL (PEI)</t>
  </si>
  <si>
    <t>DESCRIPCION</t>
  </si>
  <si>
    <t xml:space="preserve">AREA ESTRATEGICA </t>
  </si>
  <si>
    <t>Fórmula de cálculo</t>
  </si>
  <si>
    <t>Periodicidad</t>
  </si>
  <si>
    <t>Nombre del Indicador</t>
  </si>
  <si>
    <t>Componentes de la fórmula de cálculo</t>
  </si>
  <si>
    <t>Unidad de medida del Indicador</t>
  </si>
  <si>
    <t>Linea de base</t>
  </si>
  <si>
    <t>Perioridicidad</t>
  </si>
  <si>
    <t>Fuente</t>
  </si>
  <si>
    <t>FICHA TÉCNICA 2020-</t>
  </si>
  <si>
    <t>Fuente: Inder con base en formato de ficha tecncia del  INEC, Mideplan, MINHAC.</t>
  </si>
  <si>
    <t>Articular, coordinar y dar seguimiento a proyectos que generen crecimiento inclusivo y fuentes de emmpleo, con base en las particularidades de cada territorio.</t>
  </si>
  <si>
    <t>Programa de Fortalecimiento de las economías territoriales con énfasis en el valor agregado de la producción</t>
  </si>
  <si>
    <t>Mejorar las oportunidades de acceso y competitividad de micro, pequeña y mediana empresa al mercado institucional y regional, mediante la eejcución d eproyectos de innovación tecnológica y generaicón de valor agregado en los procesos deprodución, transformación, diversificación y comercialización de la producción.</t>
  </si>
  <si>
    <t>MONTO1/</t>
  </si>
  <si>
    <t>1/ DATOS ESTIMADOS SUJETOS A VARIACION AL MOMENTO DE PRESENTAR EL PLAN OPERATIVO INSTITUCIONAL 2020  DURANTE EL MES DE SETIEMBRE 2019.</t>
  </si>
  <si>
    <t>Indirecto 2.a.1</t>
  </si>
  <si>
    <t>Porcentaje de avance de obra  del Centro Regional de Valor  Agregado Agropecuario  Brunca, (CRVAA Brunca)</t>
  </si>
  <si>
    <t>2017:0%</t>
  </si>
  <si>
    <t>100% Centro Regional de Valor  Agregado Agropecuario  Brunca, (CRVAA Brunca)</t>
  </si>
  <si>
    <t xml:space="preserve"> Desarrollo Territorial</t>
  </si>
  <si>
    <t>Brunca</t>
  </si>
  <si>
    <t>Programa 2: Sistema
Integrado de Servicios
para la generación
de Valor Agregado
Agropecuario</t>
  </si>
  <si>
    <t xml:space="preserve">Micro, pequeñas y
medianas groempresas
</t>
  </si>
  <si>
    <t>Porcentaje de avance de obra  del Centro Regional de Valor  Agregado Agropecuario  Huetar Norte, (CRVAA Huetar Norte)</t>
  </si>
  <si>
    <t>100% Centro Regional de Valor  Agregado Agropecuario  Brunca, (CRVAA Huetar Norte)</t>
  </si>
  <si>
    <t>Porcentaje de avance de obra en la construcción del Centro Regional de Valor Agregado Agropecuario (CRVAA) de la Región Brunca</t>
  </si>
  <si>
    <t>Centros Regionales de agregación de valor agropecuario que está en su fase de inversión y por lo tanto ya dispone mediante transferencia del Gobierno Central y Convenios y Acuerdos Institucionales, de los recursos financieros necesarios. Se calcula un porcentaje de avance anual.</t>
  </si>
  <si>
    <r>
      <t>El CRVAA</t>
    </r>
    <r>
      <rPr>
        <b/>
        <sz val="9"/>
        <color theme="1"/>
        <rFont val="Calibri"/>
        <family val="2"/>
        <scheme val="minor"/>
      </rPr>
      <t xml:space="preserve"> </t>
    </r>
    <r>
      <rPr>
        <sz val="9"/>
        <color theme="1"/>
        <rFont val="Calibri"/>
        <family val="2"/>
        <scheme val="minor"/>
      </rPr>
      <t>tiene la finalidad de asegurar - a nivel regional- el acceso de los micros, pequeños y medianos productores agropecuarios a servicios integrados de innovación tecnológica y valor agregado, mediante la articulación de servicios institucionales y la infraestructura adecuada para tal fin. Entre los servicios están: elaboración de prototipos, escalamiento de productos, servicios de maquila, alquiler de equipo e instalaciones, consultoría técnica y acompañamiento para el desarrollo de proyectos, todo lo anterior, en la planta de la REGION BRUNCA, específicamente referido a 1) FRUTAS, VEGETALES Y LEGUMINOSAS, 2) LÁCTEOS y 3) CÁRNICOS</t>
    </r>
  </si>
  <si>
    <t>Avance de ejecución real de obra /avance ejecución de obra programado *100</t>
  </si>
  <si>
    <t>Componentes involucrados en la fórmula de cálculo</t>
  </si>
  <si>
    <t>Cronograma de la ejecución de la obra + Informes de avance de Obra (Comisión Institucional de Seguimiento) + Reportes Financieros de Pago de Avance de Obra + Informes de ejecución de obra generado por las empresas constructoras.</t>
  </si>
  <si>
    <t>Unidad de Medida</t>
  </si>
  <si>
    <t>Porcentaje de Avance de Obra</t>
  </si>
  <si>
    <r>
      <t xml:space="preserve">A la fecha “x”, el CNP ha alcanzado un avance de “x %” en la inversión en construcción del </t>
    </r>
    <r>
      <rPr>
        <b/>
        <sz val="9"/>
        <color rgb="FF1F497D"/>
        <rFont val="Calibri"/>
        <family val="2"/>
        <scheme val="minor"/>
      </rPr>
      <t>Centro (CRVAA</t>
    </r>
    <r>
      <rPr>
        <sz val="9"/>
        <color theme="1"/>
        <rFont val="Calibri"/>
        <family val="2"/>
        <scheme val="minor"/>
      </rPr>
      <t>) de la Región Brunca.</t>
    </r>
  </si>
  <si>
    <t>Geográfica</t>
  </si>
  <si>
    <t>Temática</t>
  </si>
  <si>
    <t>Línea Base</t>
  </si>
  <si>
    <t>2017: 0%</t>
  </si>
  <si>
    <t xml:space="preserve">2019-2022 – 100%   </t>
  </si>
  <si>
    <t>001930 Centro Regional de Valor Agregado Agropecuario Brunca (CRVAABrunca).</t>
  </si>
  <si>
    <t>1,60% Supervisión de obra</t>
  </si>
  <si>
    <t>35,15% Equipamiento</t>
  </si>
  <si>
    <t>Total año: 40%</t>
  </si>
  <si>
    <t>Semestral, anual</t>
  </si>
  <si>
    <t>Fuente de Información</t>
  </si>
  <si>
    <t>Informes de avance de ejecución de obra de la Comisión Institucional de Seguimiento y la Dirección Administrativa Financiera (DAF) del CNP, Informes de avance de empresas constructoras, cronograma de ejecución de la obra.</t>
  </si>
  <si>
    <t>(   ) Impacto</t>
  </si>
  <si>
    <t>(   ) Efecto</t>
  </si>
  <si>
    <t>( x  ) Producto</t>
  </si>
  <si>
    <t>Tipo de Operación Estadística</t>
  </si>
  <si>
    <t>Registro Administrativo (Comisión Institucional de Seguimiento.</t>
  </si>
  <si>
    <t>Registro Financiero.</t>
  </si>
  <si>
    <t>Comentarios Generales</t>
  </si>
  <si>
    <t>Centros regionales de agregación de valor agropecuario que está en su fase de inversión y por lo tanto ya dispone mediante transferencia del Gobierno Central y Convenios y Acuerdos Institucionales, de los recursos financieros necesarios. Se calcula un porcentaje de avance anual.</t>
  </si>
  <si>
    <t>El CRVAA tiene la finalidad de asegurar - a nivel regional- el acceso de los micro, pequeños y medianos productores agropecuarios a servicios integrados de innovación tecnológica y valor agregado, mediante la articulación de servicios institucionales y la infraestructura adecuada para tal fin. Entre los servicios están: elaboración de prototipos, escalamiento de productos, servicios de maquila, alquiler de equipo e instalaciones, consultoría técnica y acompañamiento para el desarrollo de proyectos, todo lo anterior, específicamente referido a 1) FRUTAS, VEGETALES Y LEGUMINOSAS, 2) LÁCTEOS y 3) CÁRNICOS</t>
  </si>
  <si>
    <t>A la fecha “x”, el CNP ha alcanzado un avance de “x %” en la inversión en construcción de la PTVAA de la Región Huetar Norte.</t>
  </si>
  <si>
    <t>A nivel regional, en la Región Huetar Norte.</t>
  </si>
  <si>
    <t>N/A.</t>
  </si>
  <si>
    <t>001798 Centro Regional de Valor Agregado Agropecuario Huetar Norte (CRVAAHN).</t>
  </si>
  <si>
    <t>21,19% Terreno</t>
  </si>
  <si>
    <t>6,16%       Planos constructivos, permisos de construcción, cartel de la licitación, asesoría para adjudicación, y supervisión de la obra en el proceso de construcción</t>
  </si>
  <si>
    <t>32,65% Inversión en obra constructiva</t>
  </si>
  <si>
    <t>0,92% - Supervisión de Obra</t>
  </si>
  <si>
    <t>5,17% - Inversión en Obra constructiva</t>
  </si>
  <si>
    <t>Informes de avance de ejecución de obra de la Comisión Institucional de Seguimiento y de la Dirección Administrativa Financiera (DAF) del CNP, Informes de avance de empresas constructoras, cronograma de ejecución de la obra.</t>
  </si>
  <si>
    <t>Tipo de Operación Estadística </t>
  </si>
  <si>
    <t>Porcentaje de avance de obra en la construcción del Centro Regional de Valor Agregado Agropecuario (CRVAA) de la Región Huetar Norte.</t>
  </si>
  <si>
    <t>Indirecto 8.1.1,
8.2.1 y 8.3.1</t>
  </si>
  <si>
    <t>Innovación y Competitivdad</t>
  </si>
  <si>
    <r>
      <rPr>
        <b/>
        <sz val="10"/>
        <color theme="1"/>
        <rFont val="Arial"/>
        <family val="2"/>
      </rPr>
      <t xml:space="preserve">OBJETIVO NACIONAL: </t>
    </r>
    <r>
      <rPr>
        <sz val="10"/>
        <color theme="1"/>
        <rFont val="Arial"/>
        <family val="2"/>
      </rPr>
      <t>“Generar un crecimiento económico inclusivo en el ámbito nacional y regional, en armonía con el ambiente, generando empleos de calidad, y reduciendo la pobreza y la desigualdad”.</t>
    </r>
  </si>
  <si>
    <t>Programa  Abastecimiento Institucional (PAI)</t>
  </si>
  <si>
    <t>Brunca
Central
Chorotega
Huetar Caribe
Huetar Norte
Pacifico Central</t>
  </si>
  <si>
    <t>Recursos CNP</t>
  </si>
  <si>
    <t xml:space="preserve">FUENTE: CNP, MAYO 2019.  </t>
  </si>
  <si>
    <t>Nombre del Jerarca de la Institución:  Ing.Rogis Bermúdez Cascante</t>
  </si>
  <si>
    <t>Nombre de la Institución:  Consejo Nacional de Producción (CNP)</t>
  </si>
  <si>
    <t>Cantidad de nuevas micro, pequeñas y medianas agroempresas proveedoras con cuota de mercado.</t>
  </si>
  <si>
    <t>Cantidad de nuevas  micro, pequeñas y medianas agroempresas proveedoras con cuota de mercado.</t>
  </si>
  <si>
    <t>Nuevas agroempresas catalogadas como micro, pequeñas y/ ó medianas, que anualmente son insertas como proveedoras en el mercado institucional, porque ya han alcanzado la certificación correspondiente (existe acta del año que corresponda, de la Comisión del PAI, en donde consta la incorporación) y pueden proveer algún producto agroalimentario a las instituciones clientes, apareciendo como tales en el SIF Institucional (Sistema de Información Institucional) con reporte de compras.</t>
  </si>
  <si>
    <t>Cuantificación o sumatoria de las agroempresas que se encuentran en la condición citada en la definición conceptual, conforme el reporte de agroempresas proveedoras que genera el SIF (Sistema de Información Institucional).</t>
  </si>
  <si>
    <t>Cantidad de nuevas agroempresas catalogadas como micro, pequeñas y/ ó medianas, que anualmente son insertas como proveedoras en el mercado institucional</t>
  </si>
  <si>
    <t>Número de nuevas micro, pequeñas y medianas agroempresas proveedoras.</t>
  </si>
  <si>
    <t>Del total de “X”  agroempresas que durante el año fueron aprobadas como nuevas proveedoras (o suplidoras) del PAI, “X” son de tamaño micro, pequeño y mediano.</t>
  </si>
  <si>
    <t>Las y los proveedores de productos agroalimentarios, se registrarán por sexo, edad, etnias (indígenas, afrodescendientes, inmigrantes) y condición de discapacidad.</t>
  </si>
  <si>
    <t xml:space="preserve">2017: 220. </t>
  </si>
  <si>
    <t>Es la cantidad de Micro, pequeñas y medianas agroempresas que son proveedoras del PAI, al finalizar el 2017. Es un dato acumulado. Es un dato dinámico porque eventualmente alguna agroempresa podría ser eliminada del registro de elegibles en razón de la calidad del producto o de deficiencias en el proceso de entrega. También es posible que alguna agroempresa decida no participar  más como proveedora del PAI (para el año 2018, la meta es de 18 nuevas agroempresas proveedoras de tamaño, micro, pequeño y medianas, la cual ya fue superada).</t>
  </si>
  <si>
    <t>2019-2022 – 141</t>
  </si>
  <si>
    <t>2019 – 35</t>
  </si>
  <si>
    <t>2020 – 33</t>
  </si>
  <si>
    <t>2021 – 36</t>
  </si>
  <si>
    <t>2022 – 37</t>
  </si>
  <si>
    <t>Los datos se generan semestralmente, anualmente</t>
  </si>
  <si>
    <t>Lista de agroempresas proveedoras aprobadas por la Comisión PAI.</t>
  </si>
  <si>
    <t>Lista de empresas Proveedoras generado por el SIF.</t>
  </si>
  <si>
    <t>Reporte semestral y anual del PAI con las nuevas micro, pequeñas y medianas agroempresas proveedoras con cuota de mercado.</t>
  </si>
  <si>
    <t>Los datos usados para la medición del indicador provienen de registros administrativos y del SIF</t>
  </si>
  <si>
    <t>Geografica: A nivel regional, en la Región Brunca.</t>
  </si>
  <si>
    <t> Temática: N/A</t>
  </si>
  <si>
    <t>Geográfica: Se dispondrá de datos del indicador a nivel nacional y por Región del país.</t>
  </si>
  <si>
    <t>Temática: Se dispondrá de datos del indicador desagregado a nivel de cada grupo de agroempresas, es decir cuántas (nuevas) micro, pequeñas y medianas participan anualmente como proveedoras en el mercado institucional.</t>
  </si>
  <si>
    <t>CRVAA Brunca</t>
  </si>
  <si>
    <t>CRVAA Huetar Norte</t>
  </si>
  <si>
    <t>NOMBRE DE LA INSTITUCIÓN:</t>
  </si>
  <si>
    <t xml:space="preserve">NOMBRE DEL JERARCA DE LA INSTITUCIÓN: </t>
  </si>
  <si>
    <t>SECTOR:</t>
  </si>
  <si>
    <t>Desarrollo Agropecuario, Pesquero y Rural</t>
  </si>
  <si>
    <t>MINISTRO(A) RECTOR(A):</t>
  </si>
  <si>
    <t>Renato Alvarado Rivera</t>
  </si>
  <si>
    <t xml:space="preserve">CÓDIGO Y NOMBRE DEL PROYECTO </t>
  </si>
  <si>
    <t>ETAPA ACTUAL</t>
  </si>
  <si>
    <t xml:space="preserve">AVANCE ETAPA ACTUAL </t>
  </si>
  <si>
    <t>CÓDIGO Y NOMBRE DEL PROGRAMA PRESUPUESTARIO</t>
  </si>
  <si>
    <t xml:space="preserve">MONTOS POR EJECUTAR 
(MILLONES DE COLONES) </t>
  </si>
  <si>
    <t xml:space="preserve">MONTOS EJECUTADOS 
(MILLONES DE COLONES) </t>
  </si>
  <si>
    <t>RESPONSABLES</t>
  </si>
  <si>
    <t>I TRIM</t>
  </si>
  <si>
    <t>II TRIM</t>
  </si>
  <si>
    <t>III TRIM</t>
  </si>
  <si>
    <t>IV TRIM</t>
  </si>
  <si>
    <t>Fuente:</t>
  </si>
  <si>
    <t xml:space="preserve"> Ing.Rogis Bermúdez Cascante</t>
  </si>
  <si>
    <t>Porcentaje</t>
  </si>
  <si>
    <t>Incrementar la productividad y sostenibilidad de las agroempresas en los mercados, agregando valor, promoviendo la verticalización, dotación y modernización tecnológica, mediante el aporte de servicios integrados e interrelacionados a las agroempresas que les permitan satisfacer condiciones y exigencias del mercado agroalimentario e industrial.</t>
  </si>
  <si>
    <t>Porcentaje de participación de los micros y medianos productores o agroempresas de las compras totales realizadas</t>
  </si>
  <si>
    <t>Cantidad de puntos de entregas de Instituciones Públicas atendidas mediante la plataforma regional</t>
  </si>
  <si>
    <t>Desarrollar y mantener una plataforma de comercialización de productos para incorporar la participación creciente de las agroempresas de micro, pequeños y medianos productores que ofrezcan productos competitivos en oportunidad, cantidad, calidad en el abastecimiento de la demanda de productos agropecuarios del Sector Público.</t>
  </si>
  <si>
    <t>Programa 4 Abastecimiento de Instituciones del Sector Público.</t>
  </si>
  <si>
    <t>Venta de bienes de productos agropecuarios y acuícolas regionales preferiblemente.</t>
  </si>
  <si>
    <t>Micro, pequeñas y medianas  agroempresas agropecuarias.</t>
  </si>
  <si>
    <t>n.d.</t>
  </si>
  <si>
    <t xml:space="preserve">Instituciones públicas </t>
  </si>
  <si>
    <t>Puntos de entregas de instituciones atendidas</t>
  </si>
  <si>
    <t>1 855</t>
  </si>
  <si>
    <t xml:space="preserve">Asesoría y capacitación en fortalecimiento organizacional, empresarial, procesos agroindustriales, comercialización, calidad e inocuidad de alimentos y formulación de proyectos.   </t>
  </si>
  <si>
    <t>Micro, pequeñas y medianas agroempresas</t>
  </si>
  <si>
    <t>5 507</t>
  </si>
  <si>
    <t>3 400</t>
  </si>
  <si>
    <t> 214</t>
  </si>
  <si>
    <t>Porcentaje de satisfacción de agroempresas atendidas (calidad)</t>
  </si>
  <si>
    <t>importadores y Población nacional que consume productos agropecuarios importados</t>
  </si>
  <si>
    <t>Cantidad de análisis para verificar el cumplimiento de normativa de calidad existentes de productos agrícolas en puertos, fronteras, en la industria y los comercios</t>
  </si>
  <si>
    <t>3 798</t>
  </si>
  <si>
    <t>Produc., agroemp. agropec, agroindustriales, comercializadores, ONGs, Instituciones Estatales</t>
  </si>
  <si>
    <t>nd</t>
  </si>
  <si>
    <t>nd (registrados personas físicas y jurídicas)</t>
  </si>
  <si>
    <t>Cantidad de usuarios accesando información de mercados que les facilite la toma de decisiones y acceso a los mercados</t>
  </si>
  <si>
    <t>1 119</t>
  </si>
  <si>
    <t>Productores de granos básicos y agroindustriales</t>
  </si>
  <si>
    <t>n.d. (por el momento no se identifica el género)</t>
  </si>
  <si>
    <t>Cantidad de productores beneficiados por la aplicación de la Ley 8763</t>
  </si>
  <si>
    <t>3 060</t>
  </si>
  <si>
    <t xml:space="preserve">Coadyuvar en el aseguramiento de la disponibilidad permanente, el acceso y la estabilidad de los alimentos en el mercado nacional, mediante el establecimiento e implementación de mecanismos e instrumentos institucionales de cuantificación de la reserva alimentaria de productos relevantes y la intervención en el suministro de semillas de calidad y la capacidad instalada para almacenamiento y procesamiento de granos básicos. </t>
  </si>
  <si>
    <t>PROGRAMA: 3 Disponibilidad Alimentaria y Agricultura Familiar</t>
  </si>
  <si>
    <t>Abastecimiento semilla certificada y/o registrada que permita mayor productividad al productor, con mayor resistencia a plagas y enfermedades</t>
  </si>
  <si>
    <t>Semilla certificada</t>
  </si>
  <si>
    <t>Porcentaje de semilla certificada de frijol del CNP utilizada o vendida  con relación a la demanda de la siembra comercial.</t>
  </si>
  <si>
    <t>Servicio de almacenamientos de granos procurando mayor competitividad al productor y la agroindustria nacional.</t>
  </si>
  <si>
    <t>Almacenamiento de granos básicos</t>
  </si>
  <si>
    <t>Toneladas métricas</t>
  </si>
  <si>
    <t>57 000</t>
  </si>
  <si>
    <t>Ingresos y gastos de plantas de procesos</t>
  </si>
  <si>
    <t>Relación</t>
  </si>
  <si>
    <t>Agroempresas de micro, pequeños y medianos productores/as recibiendo asistencia técnica del CNP.</t>
  </si>
  <si>
    <t>Relación de Ingresos y egresos de plantas de procesos</t>
  </si>
  <si>
    <t>Producir en forma competitiva alcoholes y licores, acorde a la normativa de calidad establecida en beneficio de su población meta y para su sostenibilidad, generando recursos para el desarrollo de programas institucionales que favorezcan a los pequeños y medianos productores nacionales.</t>
  </si>
  <si>
    <t>PROGRAMA: 5 FÁBRICA NACIONAL DE LICORES</t>
  </si>
  <si>
    <t>Provisión de recursos financieros al CNP para que le permita brindar asistencia técnica a las micros, pequeñas y medianas agroempresas, así como otros servicios de apoyo a la producción y comercialización nacional.</t>
  </si>
  <si>
    <t>Trasferencias recibidas</t>
  </si>
  <si>
    <t>Millones de colones</t>
  </si>
  <si>
    <t>Millones de colones transferidos al CNP para gastos operativos</t>
  </si>
  <si>
    <t>Millones de colones en ventas</t>
  </si>
  <si>
    <t>24 169,00</t>
  </si>
  <si>
    <t>Rotación de Inventarios de Licores Corrientes y Finos</t>
  </si>
  <si>
    <t>Cantidad de nuevos productos introducidos al mercado</t>
  </si>
  <si>
    <t>44 195</t>
  </si>
  <si>
    <t> 0</t>
  </si>
  <si>
    <t>Se plantea bajo el supuesto que la institución tenga la liquidez para ejecutar el presupuesto, se reponga el personal que se pensiona y se cuente con los recursos logístico para desplazamiento y atención de las acciones planteadas para la consecución de los objetivos y metas</t>
  </si>
  <si>
    <t>C. de Servicios, con la aplicación de encuestas conocerá el grado de satisfacción de beneficiarios, al obtener, calidad, oportunidad y pertinencia de los bienes y servicios brindados.</t>
  </si>
  <si>
    <t>La cuantificación está en relación directa a la cantidad de importaciones que se realicen de productos agropecuarios a los cuales se deba verificar si cumple la normativa vigente.</t>
  </si>
  <si>
    <t xml:space="preserve">Las direcciones regionales intervienen con el levantamiento de la información y alimentando las bases de datos del sistema. </t>
  </si>
  <si>
    <t>Para la operación de la plataforma regional intervienen las Direcciones Nacionales y Regional mediante la supervisión y apoyo técnico a las agroempresas proveedoras y clientes, así como la operación regional del programa en la región. Dentro de las funciones de las Direcciones Regionales es identificar nuevos proveedores, así como su asesoría para su incorporación como proveedor y promover en las instituciones públicas los bondades del programa e incorporarlos.</t>
  </si>
  <si>
    <t>Monto en millones de colones en ventas realizadas a Instituciones Públicas</t>
  </si>
  <si>
    <t>Cantidad de agroempresas u organizaciones apoyadas en diferentes servicios (el desarrollo de sus capacidades de gestión, innovación tecnológica, diversificación, agregación de valor y comercialización para mejorar su competitividad y accesos a los mercados)</t>
  </si>
  <si>
    <t>Toneladas métricas almacenadas en silos y bodegas de las plantas de proceso.</t>
  </si>
  <si>
    <t>Numero agroempresas</t>
  </si>
  <si>
    <t>Número de puntos de entrega</t>
  </si>
  <si>
    <t>Cantidad de Agroempresas</t>
  </si>
  <si>
    <t>Financiamiento</t>
  </si>
  <si>
    <t>001798 Centro Regional de Valor Agregado Agropecuario Huetar Norte (CRVAAHN)</t>
  </si>
  <si>
    <t>P2  Sistema Integrado de Servicios para la generación de Valor Agregado Agropecuario</t>
  </si>
  <si>
    <t>Región Huetar Norte</t>
  </si>
  <si>
    <t>001930 Centro Regional de Valor Agregado Agropecuario Brunca (CRVAA Brunca)</t>
  </si>
  <si>
    <t>Región Brunca</t>
  </si>
  <si>
    <t>CONSEJO NACIONAL DE PRODUCCIÓN. MANUAL DE INDICADORES</t>
  </si>
  <si>
    <r>
      <t xml:space="preserve">FICHA TECNICA DEL INDICADOR  </t>
    </r>
    <r>
      <rPr>
        <b/>
        <sz val="11"/>
        <color theme="1"/>
        <rFont val="Calibri"/>
        <family val="2"/>
        <scheme val="minor"/>
      </rPr>
      <t>1/</t>
    </r>
  </si>
  <si>
    <t>ELEMENTO</t>
  </si>
  <si>
    <t>DESCRIPCIÓN</t>
  </si>
  <si>
    <t>NOMBRE DEL INDICADOR</t>
  </si>
  <si>
    <t>DEFINICIÓN CONCEPTUAL</t>
  </si>
  <si>
    <t>Corresponde a la cantidad absoluta de agroempresas u organizaciones que en forma integral o con un servicio puntual atiende el CNP durante el año.</t>
  </si>
  <si>
    <t xml:space="preserve">FÓRMULA DE CÁLCULO </t>
  </si>
  <si>
    <t>Sumatoria de agroempresas u organizaciones atendidas</t>
  </si>
  <si>
    <t>COMPONENTES INVOLUCRADOS EN LA FÓRMULA DE CÁLCULO</t>
  </si>
  <si>
    <t>Agroempresas u organizaciones atendidas</t>
  </si>
  <si>
    <t>UNIDAD DE MEDIDA</t>
  </si>
  <si>
    <t>Agroempresas u organizaciones</t>
  </si>
  <si>
    <t>INTERPRETACIÓN</t>
  </si>
  <si>
    <t>El CNP en el año 2019 atendió a X organizaciones con servicios integrales y puntuales.</t>
  </si>
  <si>
    <t>DESAGREGACIÓN</t>
  </si>
  <si>
    <t>Nacional</t>
  </si>
  <si>
    <t>META</t>
  </si>
  <si>
    <t xml:space="preserve">PERIODICIDAD </t>
  </si>
  <si>
    <t>Anual</t>
  </si>
  <si>
    <t>FUENTE DE INFORMACIÓN</t>
  </si>
  <si>
    <t>Direcciones Regionales/Nacionales</t>
  </si>
  <si>
    <t xml:space="preserve">CLASIFICACIÓN </t>
  </si>
  <si>
    <t>Impacto    (  )      Efecto (  )    Producto ( x )</t>
  </si>
  <si>
    <t>TIPO DE OPERACIÓN ESTADÍSTICA</t>
  </si>
  <si>
    <t>Registro administrativo en Direcciones Regionales/Nacionales</t>
  </si>
  <si>
    <t>COMENTARIOS GENERALES</t>
  </si>
  <si>
    <t>1/ Según esquema de la "Metodología del PNDIP 2019 - 2022</t>
  </si>
  <si>
    <t xml:space="preserve">Agroempresas atendidas que expresan satisfacción por los servicios institucionales </t>
  </si>
  <si>
    <t>Cantidad de Agroempresas satisfechas con los servicios institucionales/Total de agroempresas atendidas x 100</t>
  </si>
  <si>
    <t>Encuesta</t>
  </si>
  <si>
    <t>El x% del total de agroempresas atendidas consideran satisfactoria la atención recibida por el CNP.</t>
  </si>
  <si>
    <t>ContralorÍa de Servicios</t>
  </si>
  <si>
    <t>Impacto    (  )      Efecto ( x )    Producto (  )</t>
  </si>
  <si>
    <t>-</t>
  </si>
  <si>
    <t>Se consideran los puntos regionales en donde se entregan los productos a los cliente, escuelas, comisarias, cen cinai, hospitales, entre otros)</t>
  </si>
  <si>
    <t>Sumatoria de puntos de entrega atendidos mediante plataforma regional.  (PAI Regional)</t>
  </si>
  <si>
    <t xml:space="preserve">Dependencias de las intituciones públicas donde se abastece con productos del Programa de Abastecimiento Institucional (Punto de entrega) </t>
  </si>
  <si>
    <t>Número</t>
  </si>
  <si>
    <t>A traves de los proveedores el CNP entrega productos agricolas en X lugares diferentes.</t>
  </si>
  <si>
    <t>Programa de Abastecimiento Institucional (PAI), Direcciones Regionales</t>
  </si>
  <si>
    <t xml:space="preserve">  Impacto    (  )      Efecto (  )    Producto (x )</t>
  </si>
  <si>
    <t xml:space="preserve">Registros o  listas de puntos de entrega activos del PAI </t>
  </si>
  <si>
    <t>Mujeres capacitadas</t>
  </si>
  <si>
    <t>Existen x  mujeres capacitadas que tiene potencial para constituirse en proveedora del PAI // Existen x  mujeres capacitadas que realizan acciones orientadas a constituirse en potenciales proveedores del PAI.</t>
  </si>
  <si>
    <t>Programa de capacitación empresarial</t>
  </si>
  <si>
    <t>Impacto    (  )      Efecto (x  )    Producto ( x )</t>
  </si>
  <si>
    <t xml:space="preserve">Registros o  listas de mujeres </t>
  </si>
  <si>
    <t>Análisis realizados para verificar el cumplimiento de normativa de calidad existentes de productos agrícolas en puertos, fronteras, en la industrial y  los comercios</t>
  </si>
  <si>
    <t>Sumatoria anual de análisis para verificar el cumplimiento de normativa de calidad existentes de productos agrícolas en puertos, fronteras, en la industrial y  los comercios</t>
  </si>
  <si>
    <t>Analisis en en puertos y fronteras</t>
  </si>
  <si>
    <t>El CNP durante el año x realizo x análisis en frontera que permitió verificar el cumplimiento de la la normativa.</t>
  </si>
  <si>
    <t>Registros de análisis realizados</t>
  </si>
  <si>
    <t xml:space="preserve">Persona física o jurídica activa que accede como comprador, usuario o consumidor del servicio de información </t>
  </si>
  <si>
    <t>Sumatoria de  clientes/usuarios accesando la fuente de información institucional</t>
  </si>
  <si>
    <t xml:space="preserve">clientes y usuarios </t>
  </si>
  <si>
    <t>La información generada por el CNP en el Sistema de Información llega a X usuarios.</t>
  </si>
  <si>
    <t>Semanal</t>
  </si>
  <si>
    <t>Area de Información de Mercados</t>
  </si>
  <si>
    <t>Impacto    (  )      Efecto (  )    Producto (x  )</t>
  </si>
  <si>
    <t xml:space="preserve">Solicitudes registradas manualmente o electrónicamente en el sistema de información institucional  </t>
  </si>
  <si>
    <t>Recursos CNP, Judesur e Inder</t>
  </si>
  <si>
    <t>Fracción del total de la siembra comercial que utiliza semilla certificada de frijol</t>
  </si>
  <si>
    <t>(Total de semilla cerfificada de frijol vendida por el CNP/Total demandado para siembra comercial)* 100
Total demanda para siembra comercial = total de hectareas sembradas * 35 kg (es lo requerido de semilla para sembrar una hectarea)</t>
  </si>
  <si>
    <t xml:space="preserve">Cantidades de semilla de frijol certificada - demanda de semilla para siembra comercial </t>
  </si>
  <si>
    <t>El x% de la demanda total de semilla requerida para la siembra de frijol comercial corresponde a la semilla de frijol certificada</t>
  </si>
  <si>
    <t>Según ciclo de siembra</t>
  </si>
  <si>
    <t>Direcciones Regionales - Dirección de Mercadeo</t>
  </si>
  <si>
    <t>Solicitudes de semilla certificada de frijol reportados por las Direcciones Regionales</t>
  </si>
  <si>
    <t>Cantidad de toneladas métricas de granos almacenados en los silos de las Plantas de proceso</t>
  </si>
  <si>
    <t>Sumatoria de toneladas métricas de granos almacenados en los silos de las Plantas de proceso</t>
  </si>
  <si>
    <t>Toneladas metricas almacenadas</t>
  </si>
  <si>
    <t>Tonelada metríca</t>
  </si>
  <si>
    <t>El CNP en las plantas de proceso se ha almacenado xx toneladas metricas.</t>
  </si>
  <si>
    <r>
      <t>Direcciones Regionales Pacífico Central  y Central -</t>
    </r>
    <r>
      <rPr>
        <sz val="11"/>
        <color theme="1"/>
        <rFont val="Calibri"/>
        <family val="2"/>
        <scheme val="minor"/>
      </rPr>
      <t xml:space="preserve"> Dirección de Mercadeo</t>
    </r>
  </si>
  <si>
    <t xml:space="preserve">  Impacto    (  )      Efecto (  )    Producto (x  )</t>
  </si>
  <si>
    <t xml:space="preserve">Registros de recibo y despacho de granos en Plantas de Proceso </t>
  </si>
  <si>
    <t>Relación Ingresos y egresos de plantas de procesos</t>
  </si>
  <si>
    <t>Corresponde a la razón de los Ingresos (beneficios) y los egresos (costes) que implica la operación de las plantas de proceso, descontados al valor presente, cuyo parámetro de comparación es 1</t>
  </si>
  <si>
    <t>Ingresos (beneficios) descontados/Egresos(costos) descontados</t>
  </si>
  <si>
    <t>Ingresos (Beneficios) - Egresos (Costos) - Valor Presente</t>
  </si>
  <si>
    <t>Una relación beneficio/coste de 1,11 significa que se está esperando 0,11 colones en beneficios por cada ¢ 1 en los costes.</t>
  </si>
  <si>
    <t xml:space="preserve">  Impacto    (  )      Efecto (x  )    Producto ( )</t>
  </si>
  <si>
    <t>Registros de ingresos y gastos en plantas de proceso</t>
  </si>
  <si>
    <t>Ingresos</t>
  </si>
  <si>
    <t>Venta de Semillas</t>
  </si>
  <si>
    <t>Venta de Servicios</t>
  </si>
  <si>
    <t>Total</t>
  </si>
  <si>
    <t>Compra samillas</t>
  </si>
  <si>
    <t>Gastos Generales</t>
  </si>
  <si>
    <t>Valor monetario  de las ventas realizadas a las instituciones públicas en determinado momento</t>
  </si>
  <si>
    <t>Sumatoria del monto mensual en millones de colones en ventas realizadas a Instituciones Públicas</t>
  </si>
  <si>
    <t xml:space="preserve">ventas mensuales </t>
  </si>
  <si>
    <t>millones de colones</t>
  </si>
  <si>
    <t>El CNP durante el año X ha vendido a las instituciones pública x millones de colones en productos agricolas, pesqueros  y agroindustriales</t>
  </si>
  <si>
    <t>Sistema de información financiera (SIF)</t>
  </si>
  <si>
    <t xml:space="preserve">Registros de las ventas </t>
  </si>
  <si>
    <t xml:space="preserve">Fracción del total de las compras de los clientes activos del mercado institucional que representan las compras a  micros pequeñas y medianas productores o agroempresas </t>
  </si>
  <si>
    <t>Total de compras a  micros pequeñas y medianas productores o agroempresas /Total de compras de los proveedores activos del PAI) * 100</t>
  </si>
  <si>
    <t>Compras a micro y compras totales</t>
  </si>
  <si>
    <t>Las compras a  micros pequeñas y medianas productores o agroempresas  representan un x% del total de las compras realizadas por los clientes activos del PAI</t>
  </si>
  <si>
    <t>Programa de Abastecimiento Institucional (PAI) y SIF</t>
  </si>
  <si>
    <t xml:space="preserve">Registros o  datos sobre las compras según el tipo de agroempresa </t>
  </si>
  <si>
    <r>
      <t xml:space="preserve">FICHA TECNICA DEL INDICADOR  </t>
    </r>
    <r>
      <rPr>
        <b/>
        <sz val="9"/>
        <color theme="1"/>
        <rFont val="Calibri"/>
        <family val="2"/>
        <scheme val="minor"/>
      </rPr>
      <t>1/</t>
    </r>
  </si>
  <si>
    <t>Porcentaje de cobertura de la demanda institucional de productos agroalimentarios.</t>
  </si>
  <si>
    <t>El indicador se calcula a partir de las ventas realizadas por el CNP a las instituciones publicas y la demanda de las instituciones públicas calculadas a partir del presupuesto de las instituciones publicas de la partida presupuestaria 2.02.03 Alimentos y bebidas, en la cual se acreditan los productos agropecuarios adquiridos por las instituciones publicas al CNP. Tiene dos componentes uno las ventas del CNP, para el cual se utiliza la inforlación derivada del Sistema de información Financiera del CNP y el otro componente es el egreso real  de la partidad 2.02.03 Alimentos y bebidas, una vez sumada la totalidad de de todas las instituciones públicas. Se utiliza para el cálculo de esta la ejecución presupuestaria del gobierno central, disponible en el ministerio de Hacienda y lo disponible del resto de instituciones en el Sistema de información de Planes y Presupuestos de la CGR.</t>
  </si>
  <si>
    <t xml:space="preserve">Ventas del CNP/Demanda institucional*100
Ventas del CNP=a las ventas anuales reportadas en el SIF
Demanda del Sector Público= la sumatoria del monto de la partida 200203 (alimentos y bebidas) de todas las instituciones publicas.
</t>
  </si>
  <si>
    <t>Ventas del CNP a las instituciones públicas y demanda del sector público (total del presupuesto de la partida presupuestaria 2.02.03)</t>
  </si>
  <si>
    <t>El CNP cubre x% de la demanda de productos agricolas y agroindustriales de todas las instituciones públicas.</t>
  </si>
  <si>
    <t>Programa de Abastecimiento Institucional (PAI) datos consignados en el SIF, Ministerio de Hacienda, Contraloria General de la República</t>
  </si>
  <si>
    <t>Sistema de Información Financiera (SIF) CNP y Presupuestos de las instituciones públicas</t>
  </si>
  <si>
    <t>Para el 2017 las ventas fueron de 44203838766,77 y la demanda institucional alcanzó la suma de 127200353397,04</t>
  </si>
  <si>
    <t>Millones de colones transferido al CNP para gastos operativos</t>
  </si>
  <si>
    <t xml:space="preserve">Cuantificación monetaria del monto total de las transferencias al CNP </t>
  </si>
  <si>
    <t>Sumatoria de las transferencias realizadas al CNP</t>
  </si>
  <si>
    <t>Aporte el CNP</t>
  </si>
  <si>
    <t>Cantidad  anual que se le transfiere al CNP para gastos operativos en un año</t>
  </si>
  <si>
    <t>Departamento Financiero FANAL</t>
  </si>
  <si>
    <t xml:space="preserve">  Impacto    (  )      Efecto ( )    Producto (x )</t>
  </si>
  <si>
    <t>Registros de transferecias ejecutadas al CNP</t>
  </si>
  <si>
    <t>El articulo 53 de la ley organica del CNP establece que FANAL debe trasladar el producto de sus ventas al CNP, para sus gastos operativos</t>
  </si>
  <si>
    <t>2/ Línea base año 2017</t>
  </si>
  <si>
    <t>Cuantificación monetaria del monto total de ventas de los productos y servicios que ofrece FANAL</t>
  </si>
  <si>
    <t>Sumatoria de las ventas mensuales realizadas durante el año</t>
  </si>
  <si>
    <t>Ventas mensuales de licores y alcoholes</t>
  </si>
  <si>
    <t>Total de ingresos por ventas de licores corrientes, licores finos y alcoholes de FANAL en un año</t>
  </si>
  <si>
    <t>24.169</t>
  </si>
  <si>
    <t>Registros de Ingresos por ventas</t>
  </si>
  <si>
    <t>SE refiere a a todos los productos que elabora FANAL, licores finos y corrientes y distintos lipos de alcoholes</t>
  </si>
  <si>
    <t>Número de veces que se han renovado las existencias durante un período de un año</t>
  </si>
  <si>
    <t>Ratio (número de veces)</t>
  </si>
  <si>
    <t>Dirección Financiera del CNP/Estados financieros de FANAL</t>
  </si>
  <si>
    <t xml:space="preserve">Registros de existencias de productos </t>
  </si>
  <si>
    <t>Permite saber si la empresa tiene exceso o escasez de mercancía. Si la empresa tiene excesos de mercancía está pagando intereses en capital de trabajo, así como pagando por el inventario</t>
  </si>
  <si>
    <t>Existencias 2016</t>
  </si>
  <si>
    <t>Existencias 2017</t>
  </si>
  <si>
    <t>Cantidad de productos que presentan un cambio en su forma y contenido mediante procesos de transformación, diferenciación.</t>
  </si>
  <si>
    <t>Sumatoria de los productos nuevos o modificaciones a productos ya existentes</t>
  </si>
  <si>
    <t xml:space="preserve">Nuevos productos o modificaciones realizadas </t>
  </si>
  <si>
    <t>Cantidad de productos nuevos o modificaciones de presentaciones de los ya existentes en un año</t>
  </si>
  <si>
    <t>Departamento de Mercadeo y Control de Calidad</t>
  </si>
  <si>
    <t>Registros de productos innovadores</t>
  </si>
  <si>
    <t>Cantidad de agroempresas u organizaciones apoyadas en diferentes servicios (el desarrollo de sus capacidades de gestión, innovación técnologica, diversificación, agregación de valor y comercialización para mejorar su competitividad y accesos a los mercados)</t>
  </si>
  <si>
    <t>Porcentaje satisfacción de agroempresas atendidas (Calidad)</t>
  </si>
  <si>
    <t>Cantidad de puntos de entregas de Instituciones Públicas atendidas mediante plataforma regional.</t>
  </si>
  <si>
    <t>Cantidad  de mujeres capacitadas o asesoradas  para insertarse en el mercado institucional u otros.</t>
  </si>
  <si>
    <t xml:space="preserve">El indicador esta dirigido a mujeres de organizaciones constituidas prioritariamente por mujeres y que tengan potencial para incorporarse al PAI u otros mercados.  </t>
  </si>
  <si>
    <t xml:space="preserve">Cantidad de análisis para verificar el cumplimiento de normativa de calidad existentes de productos agrícolas en puertos, fronteras, en la industrial y  los comercios </t>
  </si>
  <si>
    <t>Dirección de calidad e inocuidad</t>
  </si>
  <si>
    <t>Porcentaje de semilla certificada de frijol del CNP utilizada o vendida con relación a la demanda de la siembra comercial</t>
  </si>
  <si>
    <t>Toneladas métricas almacenadas en silos y bodegas de las plantas de proceso</t>
  </si>
  <si>
    <t>Porcentaje de participación de  las micros pequeñas y medianas productores o agroempresas en las compras totales realizadas.</t>
  </si>
  <si>
    <t>Rotación de inventarios de licores corrientes y finos</t>
  </si>
  <si>
    <t xml:space="preserve">Ventas licores corrientes y finos /Inventario promedio  licores corrientes y finos
Inventario Promedio= (Inventario al inicio del periodo + inventario al final del periodo)/2
</t>
  </si>
  <si>
    <t>Ventas totales  licores corrientes y finos-  Productos  licores corrientes y finos - inventario  licores corrientes y finos</t>
  </si>
  <si>
    <t xml:space="preserve">Nùmero de productores de frijol que comercializado al amparo de la ley 8763 que corresponde a productores registrados </t>
  </si>
  <si>
    <t>Cantidad de productores registrados de frijol</t>
  </si>
  <si>
    <t>productor registrado</t>
  </si>
  <si>
    <t>número</t>
  </si>
  <si>
    <t>Nacional regional</t>
  </si>
  <si>
    <t>Registros de productores de frijol</t>
  </si>
  <si>
    <t>Cantidad de productores beneficiados por la aplicación de la Ley 8763.</t>
  </si>
  <si>
    <t xml:space="preserve"> MATRIZ ANUAL DE PROGRAMACION Y PRESUPUESTO (MAPP)- 2021</t>
  </si>
  <si>
    <t>4 100</t>
  </si>
  <si>
    <t xml:space="preserve">Las direcciones regionales intervienen alimentando las bases de datos del sistema, elaborando censos de áreas de siembra, de producción, levantamiento de inventarios nacional de  frijol, así como cuantificar las compras por agroindustrial de la producción nacional. Se está considerando solamente la comercialización de frijol pues en el caso de maíz blanco por la baja del precio internacional la industria ha dejado de comprar al productor en el marco de la Ley 8763, </t>
  </si>
  <si>
    <t> 3793</t>
  </si>
  <si>
    <t>Dirigir, supervisar, coordinar, controlar y evaluar las actividades o programas</t>
  </si>
  <si>
    <t>ACTIVIDADES CENTRALES</t>
  </si>
  <si>
    <t>Lograr los objetivos institucionales</t>
  </si>
  <si>
    <t>Usuarios de los bienes y servicios institucionales</t>
  </si>
  <si>
    <t>Interno</t>
  </si>
  <si>
    <t>Indice de Gestión Institucional</t>
  </si>
  <si>
    <t xml:space="preserve"> 8.29%</t>
  </si>
  <si>
    <t>Porcentaje de operación del Centro Regional de Valor Agregado Agropecuario Brunca (CRVAA Brunca).</t>
  </si>
  <si>
    <t>micro, pequeña y medianas agroempresas</t>
  </si>
  <si>
    <t>Para el 2021 lo Gastos operativos del Primer año, ¢200: aportados por CNP</t>
  </si>
  <si>
    <t xml:space="preserve">Porcentaje de operación del Centro Regional de Valor Agregado Agropecuario </t>
  </si>
  <si>
    <t>100% Centro en Operación</t>
  </si>
  <si>
    <t>CODIGO Y NOMBRE INDICADORES DE PRODUCTO  FINAL Y/O INTERMEDIO</t>
  </si>
  <si>
    <t>Porcentaje de operación del Centro Regional de Valor Agregado Agropecuario Brunca (CRVAA Brunca). (PND)</t>
  </si>
  <si>
    <t>Porcentaje de avance de obra  del Centro Regional de Valor  Agregado Agropecuario  Huetar Norte, (CRVAA Huetar Norte). (PND)</t>
  </si>
  <si>
    <t>Porcentaje de avance de obra  del Centro Regional de Valor  Agregado Agropecuario  Brunca, (CRVAA Brunca). (PND)</t>
  </si>
  <si>
    <t xml:space="preserve">Monto Anual de Ventas PAI (en millones de colones) </t>
  </si>
  <si>
    <t xml:space="preserve">Porcentaje de avance en el plan de mejora del IGI para el 2021. </t>
  </si>
  <si>
    <t>Consejo Nacional de Producción (CNP)</t>
  </si>
  <si>
    <t>Ficha Tecnica del programa Institucional de Inversión Pública</t>
  </si>
  <si>
    <t>PROGRAMA DE INVERSIÓN PÚBLICA</t>
  </si>
  <si>
    <t>MONTO EJECUTADO AL 2019 (MILLONES DE COLONES)</t>
  </si>
  <si>
    <t>2019 – 6,73%</t>
  </si>
  <si>
    <t>Total año: 6,73</t>
  </si>
  <si>
    <t>2020 – 84,98%</t>
  </si>
  <si>
    <t>Total año: 84,98%</t>
  </si>
  <si>
    <t>2021 – 8,29%</t>
  </si>
  <si>
    <t>1,19%     Terrenos</t>
  </si>
  <si>
    <t>3,96%   Planos constructivos,  permisos de construcción,  cartel de la licitación, asesoría para adjudicación, y supervisión de la obra en el proceso de construcción</t>
  </si>
  <si>
    <t>1,58% Estudios de Preinversión</t>
  </si>
  <si>
    <t>48,23% Construcción de Obra</t>
  </si>
  <si>
    <t>Productor nacional de frijol</t>
  </si>
  <si>
    <t>Agroempresas de granos básicos y las agroindustrias</t>
  </si>
  <si>
    <t>Licitación</t>
  </si>
  <si>
    <t>Proyecto se adjudico la construcción pero dicha adjudicación se encuentra apelada ante la CGR</t>
  </si>
  <si>
    <t>Avance de obra en la construcción del Centro Regional de Valor Agregado Agropecuario (CRVAA) de la Región Brunca</t>
  </si>
  <si>
    <t>Cantidad de nuevas  micro, pequeñas y medianas agroempresas suplidoras con cuota de mercado.</t>
  </si>
  <si>
    <t>Incrementar la participación de  micro, pequeños y medianas agroempresas  y organizaciones de la economía social, en el mercado Institucional a través del Programa de Abastecimiento Instituciona (PAI).</t>
  </si>
  <si>
    <t>Micro, pequeñas y medianas agroempresas y organizaciones agropecuarias.</t>
  </si>
  <si>
    <t>Cantidad de nuevas  micro, pequeñas y medianas agroempresas suplidoras con cuota de mercado. (PND)</t>
  </si>
  <si>
    <t>Se realizan las acciones  a través de la Plataforma Regional institucional,  las Direcciones Nacionales de Calidad e Inocuidad, Mercadeo y Agroindustria y la Dirección de Programas especiales, quienes identifican nuevas agroempresas como potencial suplidoras del programa, asesorna y apoyan en su proceso de cumplimiento de condiciones y requisitos hasta su incorporación. Se participa en este proceso a las instituciones del Sector para identificar las nuevas organizaciones que serán nuevos suplidores, capacitarlas y brindarle la asistencia técnica requerida.</t>
  </si>
  <si>
    <t xml:space="preserve">Porcentaje de cobertura de la demanda institucional de productos agroalimentarios (Plan Sect)
</t>
  </si>
  <si>
    <t xml:space="preserve">La institución brinda servicio de almacenamiento de granos en tres plantas de almacenamiento, sin embargo en los últimos años la demanda del servicio ha venido disminuyendo debido al deterioro de las plantas y a que las empresas privadas han realizado inversiones propias para dotarse de ese almacenamiento. Por otra parte, por decisión de la Junta Directiva se suspende la suscripción de nuevos contratos de Almacenamiento en Planta la China. Se respetan los contratos vigentes hasta su finalización y que la Administración debe presentara los escenarios y alternativas para el futuro de Planta la China. 
Con respecto a la relación ingreso gasto, este se ha reducido por la reducción propia de los ingresos, manteniendo una relación promedio de todas las plantas por debajo de 1.
</t>
  </si>
  <si>
    <t>Fuente: Consejo Nacional de Producción, marzo 2020.</t>
  </si>
  <si>
    <t xml:space="preserve">Porcentaje de avance de obra en la construcción del Centro Regional Valor Agregado Agropecuario  (CRVAA) de la Región Huetar Norte. </t>
  </si>
  <si>
    <r>
      <t>2021 – 60%</t>
    </r>
    <r>
      <rPr>
        <sz val="9"/>
        <color theme="1"/>
        <rFont val="Calibri"/>
        <family val="2"/>
        <scheme val="minor"/>
      </rPr>
      <t xml:space="preserve"> Total año</t>
    </r>
  </si>
  <si>
    <t>2022 – 40%</t>
  </si>
  <si>
    <t>33,91% - Equipamiento</t>
  </si>
  <si>
    <t>Se redujo con respecto al 2019, debido a que los productores estan produciendo su propia semilla.</t>
  </si>
  <si>
    <t>Modificaciones realizadas al PNDIP y aprobadas por MIDEPLAN mediante oficio DM-1689-2019 del 12 de noviembre del  2019</t>
  </si>
  <si>
    <t>Modificaciones realizadas al PNDIP y aprobadas por MIDEPLAN mediante oficio DM 1879-2019</t>
  </si>
  <si>
    <t>Porcentaje de operación de Centro de Valor Agregado Agropecuario de la Región Brunca</t>
  </si>
  <si>
    <t xml:space="preserve">El Centro tiene la finalidad de asegurar - a nivel regional- el acceso de los micro, pequeños y medianos productores agropecuarios a servicios integrados de innovación tecnológica y valor agregado, mediante la articulación de servicios institucionales y la infraestructura adecuada para tal fin.  Entre los servicios están: elaboración de prototipos, escalamiento de productos, servicios de maquila, alquiler de equipo e instalaciones, consultoría técnica y acompañamiento para el desarrollo de proyectos, específicamente referido a 1) frutas, vegetales y leguminosas, 2) lácteos y 3) cárnicos </t>
  </si>
  <si>
    <t>Sumatoria de los informes de avance en la puesta en marcha y operación de los servicios programados para proyectos de las agroempresas, referidos a: 1) frutas, vegetales y leguminosas, 2) lácteos y 3) cárnicos. Dichos informes serán provenientes de la dirección de la Región Brunca, y de las direcciones nacionales de calidad agrícola y de mercadeo agropecuario</t>
  </si>
  <si>
    <t>Programación anual de la puesta en marcha y operación del Centro + Informes de gestión sobre la operación del Centro..</t>
  </si>
  <si>
    <t xml:space="preserve">Porcentaje de operación del Centro. </t>
  </si>
  <si>
    <t xml:space="preserve">A la fecha “x”, el CNP ha alcanzado un avance de “x %” en la puesta en marcha y operación del Centro Regional de Valor Agregado Agropecuario de la Región Brunca. </t>
  </si>
  <si>
    <t>001930 Centro Regional de Valor Agregado Agropecuario Brunca (CRVAABrunca) en operación</t>
  </si>
  <si>
    <t>2021 –100%</t>
  </si>
  <si>
    <t>Trimestral, semestral, anual</t>
  </si>
  <si>
    <t xml:space="preserve">Informes sobre operación de la planta (servicios prestados) bajo las diferentes modalidades y tipos de servicios, generados por las instancias administradoras del Centro; los informes sobre los proyectos desarrollados con agroempresas; informes de ejecución presupuestaria. </t>
  </si>
  <si>
    <t xml:space="preserve">Registro Administrativo (Informes de gestión operativa) Registro Financiero. </t>
  </si>
  <si>
    <t>Porcentaje de operación del Centro Regional de Valor Agregado Agropecuario Huetar Norte (CRVAA H.N.).</t>
  </si>
  <si>
    <t>Según se establece por MIDEPLAN en el oficio DM 1879-2019 se replantea para el 2021-2022 la construcción</t>
  </si>
  <si>
    <t>Se tienen que identificar fuente de financiamiento</t>
  </si>
  <si>
    <t>Porcentaje de operación  del Centro Regional de Valor  Agregado Agropecuario  Huetar Norte, (CRVAA Huetar Norte).</t>
  </si>
  <si>
    <t>Presupuesto</t>
  </si>
  <si>
    <t>Prog 1</t>
  </si>
  <si>
    <t>Prog 2</t>
  </si>
  <si>
    <t>Prog 3</t>
  </si>
  <si>
    <t>Prog 4</t>
  </si>
  <si>
    <t>Prog 5</t>
  </si>
  <si>
    <t>Incremento</t>
  </si>
  <si>
    <t>Según se establece por MIDEPLAN en el oficio DM 1879-2019 se replantea para el 2021-2022 la construcción, por lo que la operación tambien se esta replantea para el 2022</t>
  </si>
  <si>
    <t xml:space="preserve">2021-2022 - 100% </t>
  </si>
  <si>
    <t>Avance de Operación del Centro Regional de Valor Agregado Agropecuario (CRVAA) de la Región Brunca</t>
  </si>
  <si>
    <t>Porcentaje de Operación del Centro Regional de Valor Agregado Agropecuario (CRVAA) de la Región Huetar Norte</t>
  </si>
  <si>
    <t>Porcentaje de operación de Centro de Valor Agregado Agropecuario de la Región Huetar Norte</t>
  </si>
  <si>
    <t>A la fecha “x”, el CNP ha alcanzado un avance de “x %” en la puesta en marcha y operación del Centro Regional de Valor Agregado Agropecuario de la Región Huetar Norte.</t>
  </si>
  <si>
    <t>Geografica: A nivel regional, en la Región Huetar Norte.</t>
  </si>
  <si>
    <t>2022 –100%</t>
  </si>
  <si>
    <t>META 2021</t>
  </si>
  <si>
    <t xml:space="preserve">NOTA: </t>
  </si>
  <si>
    <t xml:space="preserve"> Se establece un incremento de las ventas por la incorporación de nuevos centros educativos al programa, la implementación del pago centralizado por parte del MEP y la incorporación de los DAF del CEN CINAI. Esto ha implicado la posibilidad de incrementar a los nuevos proveedores.</t>
  </si>
  <si>
    <t>La estimación se realiza tomando en consideración la meta alcanzada en el 2019, la reducción en las áreas de siembra y el incremento principalmente en la zona sur de organizaciones que adquieren o reproducen su propia semilla, se considera además que algunos productores tienen la práctica de guardar granos de cosechas anteriores para utilizarlas en la siembra. Se debe cuantificar la siembra comercial de frijol, se supone un requerimiento de 35 kg de semilla/hectárea, se debe cuantificar los kilogramos de semillas vendidas por el CNP.   Para la certificación de la semilla se sigue un proceso exhaustivo en coordinación con la Oficina Nacional de Semillas</t>
  </si>
  <si>
    <t>ANUAL (2021)</t>
  </si>
  <si>
    <t>t+1 
(2022)</t>
  </si>
  <si>
    <t>t+2
2023</t>
  </si>
  <si>
    <t>t+3
2024</t>
  </si>
  <si>
    <t xml:space="preserve">
37
</t>
  </si>
  <si>
    <t xml:space="preserve">0%
</t>
  </si>
  <si>
    <t>Según se establece por MIDEPLAN en el oficio DM 1879-2019 del 16 de diciembre 2019,se replantea para el 2021-2022 la construcción. Adicionalmente, el Rector  del  SDAPR  y  el Presidente del CNP deberán continuar atendiendo a nivel sectorial  e  institucional, la   consecución   de   los recursos para el financiamiento de este CRVAA.</t>
  </si>
  <si>
    <r>
      <t>Incrementar       la competitividad, la productividad nacional y la generación del empleo formal en Costa Rica, mediante el fomento de la innovación, la empresariedad, la capacitación del recurso humano, la inserción al mercado internacional y el cumplimiento de los derechos laborales.</t>
    </r>
    <r>
      <rPr>
        <strike/>
        <sz val="10"/>
        <rFont val="Arial"/>
        <family val="2"/>
      </rPr>
      <t xml:space="preserve">
</t>
    </r>
  </si>
  <si>
    <t>Seg[un se establece en modificaicon aprobada por Mideplan mediante oficio DM 1689-2019 del 12 de noviembre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</si>
</sst>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_(* \(#,##0.00\);_(* &quot;-&quot;??_);_(@_)"/>
    <numFmt numFmtId="164" formatCode="_-* #,##0.00_-;\-* #,##0.00_-;_-* &quot;-&quot;??_-;_-@_-"/>
    <numFmt numFmtId="165" formatCode="#,##0.0"/>
    <numFmt numFmtId="166" formatCode="#,##0.0;[Red]#,##0.0"/>
    <numFmt numFmtId="167" formatCode="0.0%"/>
    <numFmt numFmtId="168" formatCode="_(* #,##0.0_);_(* \(#,##0.0\);_(* &quot;-&quot;??_);_(@_)"/>
    <numFmt numFmtId="169" formatCode="#,##0.0_);\(#,##0.0\)"/>
    <numFmt numFmtId="170" formatCode="#,##0.00;[Red]#,##0.00"/>
    <numFmt numFmtId="171" formatCode="_(* #,##0_);_(* \(#,##0\);_(* &quot;-&quot;??_);_(@_)"/>
  </numFmts>
  <fonts count="34" x14ac:knownFonts="1">
    <font>
      <sz val="11"/>
      <color theme="1"/>
      <name val="Calibri"/>
      <family val="2"/>
      <scheme val="minor"/>
    </font>
    <font>
      <sz val="10"/>
      <color theme="1"/>
      <name val="Calibri"/>
      <family val="2"/>
      <scheme val="minor"/>
    </font>
    <font>
      <sz val="10"/>
      <name val="Arial"/>
      <family val="2"/>
    </font>
    <font>
      <sz val="10"/>
      <name val="Calibri"/>
      <family val="2"/>
      <scheme val="minor"/>
    </font>
    <font>
      <b/>
      <sz val="9"/>
      <color theme="1"/>
      <name val="Calibri"/>
      <family val="2"/>
      <scheme val="minor"/>
    </font>
    <font>
      <sz val="9"/>
      <color theme="1"/>
      <name val="Calibri"/>
      <family val="2"/>
      <scheme val="minor"/>
    </font>
    <font>
      <sz val="8"/>
      <color theme="1"/>
      <name val="Calibri"/>
      <family val="2"/>
      <scheme val="minor"/>
    </font>
    <font>
      <b/>
      <sz val="10"/>
      <name val="Times New Roman"/>
      <family val="1"/>
    </font>
    <font>
      <b/>
      <sz val="10"/>
      <color theme="1"/>
      <name val="Arial"/>
      <family val="2"/>
    </font>
    <font>
      <sz val="10"/>
      <color theme="1"/>
      <name val="Arial"/>
      <family val="2"/>
    </font>
    <font>
      <b/>
      <sz val="10"/>
      <color theme="1"/>
      <name val="Times New Roman"/>
      <family val="1"/>
    </font>
    <font>
      <sz val="10"/>
      <color theme="1"/>
      <name val="Times New Roman"/>
      <family val="1"/>
    </font>
    <font>
      <sz val="11"/>
      <color rgb="FF000000"/>
      <name val="Calibri"/>
      <family val="2"/>
      <scheme val="minor"/>
    </font>
    <font>
      <b/>
      <sz val="9"/>
      <color rgb="FF1F497D"/>
      <name val="Calibri"/>
      <family val="2"/>
      <scheme val="minor"/>
    </font>
    <font>
      <b/>
      <sz val="9"/>
      <color rgb="FF000000"/>
      <name val="Calibri"/>
      <family val="2"/>
      <scheme val="minor"/>
    </font>
    <font>
      <sz val="9"/>
      <color rgb="FF000000"/>
      <name val="Calibri"/>
      <family val="2"/>
      <scheme val="minor"/>
    </font>
    <font>
      <b/>
      <sz val="10"/>
      <color theme="1"/>
      <name val="Calibri"/>
      <family val="2"/>
      <scheme val="minor"/>
    </font>
    <font>
      <b/>
      <sz val="10"/>
      <color theme="0"/>
      <name val="Arial"/>
      <family val="2"/>
    </font>
    <font>
      <b/>
      <sz val="10"/>
      <name val="Arial"/>
      <family val="2"/>
    </font>
    <font>
      <sz val="11"/>
      <color theme="1"/>
      <name val="Calibri"/>
      <family val="2"/>
      <scheme val="minor"/>
    </font>
    <font>
      <b/>
      <sz val="12"/>
      <color theme="1"/>
      <name val="Calibri"/>
      <family val="2"/>
      <scheme val="minor"/>
    </font>
    <font>
      <sz val="12"/>
      <color theme="1"/>
      <name val="Calibri"/>
      <family val="2"/>
      <scheme val="minor"/>
    </font>
    <font>
      <b/>
      <sz val="12"/>
      <name val="Calibri"/>
      <family val="2"/>
      <scheme val="minor"/>
    </font>
    <font>
      <sz val="12"/>
      <name val="Calibri"/>
      <family val="2"/>
      <scheme val="minor"/>
    </font>
    <font>
      <sz val="11"/>
      <name val="Calibri"/>
      <family val="2"/>
      <scheme val="minor"/>
    </font>
    <font>
      <b/>
      <sz val="14"/>
      <color theme="1"/>
      <name val="Arial"/>
      <family val="2"/>
    </font>
    <font>
      <sz val="14"/>
      <color theme="1"/>
      <name val="Arial"/>
      <family val="2"/>
    </font>
    <font>
      <b/>
      <sz val="11"/>
      <color theme="1"/>
      <name val="Calibri"/>
      <family val="2"/>
      <scheme val="minor"/>
    </font>
    <font>
      <sz val="9"/>
      <name val="Calibri"/>
      <family val="2"/>
      <scheme val="minor"/>
    </font>
    <font>
      <sz val="7"/>
      <color theme="1"/>
      <name val="Calibri"/>
      <family val="2"/>
    </font>
    <font>
      <sz val="10"/>
      <color theme="0"/>
      <name val="Calibri"/>
      <family val="2"/>
      <scheme val="minor"/>
    </font>
    <font>
      <b/>
      <sz val="10"/>
      <name val="Calibri"/>
      <family val="2"/>
      <scheme val="minor"/>
    </font>
    <font>
      <sz val="10"/>
      <color rgb="FFFF0000"/>
      <name val="Arial"/>
      <family val="2"/>
    </font>
    <font>
      <strike/>
      <sz val="10"/>
      <name val="Arial"/>
      <family val="2"/>
    </font>
  </fonts>
  <fills count="13">
    <fill>
      <patternFill patternType="none"/>
    </fill>
    <fill>
      <patternFill patternType="gray125"/>
    </fill>
    <fill>
      <patternFill patternType="solid">
        <fgColor theme="3" tint="0.59999389629810485"/>
        <bgColor indexed="64"/>
      </patternFill>
    </fill>
    <fill>
      <patternFill patternType="solid">
        <fgColor theme="0"/>
        <bgColor indexed="64"/>
      </patternFill>
    </fill>
    <fill>
      <patternFill patternType="solid">
        <fgColor theme="3"/>
        <bgColor indexed="64"/>
      </patternFill>
    </fill>
    <fill>
      <patternFill patternType="solid">
        <fgColor rgb="FF92D050"/>
        <bgColor indexed="64"/>
      </patternFill>
    </fill>
    <fill>
      <patternFill patternType="solid">
        <fgColor rgb="FFE7E6E6"/>
        <bgColor indexed="64"/>
      </patternFill>
    </fill>
    <fill>
      <gradientFill degree="45">
        <stop position="0">
          <color theme="4" tint="0.80001220740379042"/>
        </stop>
        <stop position="1">
          <color theme="4" tint="0.80001220740379042"/>
        </stop>
      </gradientFill>
    </fill>
    <fill>
      <patternFill patternType="solid">
        <fgColor rgb="FFFFFF00"/>
        <bgColor indexed="64"/>
      </patternFill>
    </fill>
    <fill>
      <patternFill patternType="solid">
        <fgColor theme="6"/>
        <bgColor indexed="64"/>
      </patternFill>
    </fill>
    <fill>
      <patternFill patternType="solid">
        <fgColor theme="9" tint="0.39997558519241921"/>
        <bgColor indexed="64"/>
      </patternFill>
    </fill>
    <fill>
      <patternFill patternType="solid">
        <fgColor theme="3" tint="0.39997558519241921"/>
        <bgColor indexed="64"/>
      </patternFill>
    </fill>
    <fill>
      <patternFill patternType="solid">
        <fgColor theme="5" tint="-0.249977111117893"/>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bottom style="thin">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4">
    <xf numFmtId="0" fontId="0" fillId="0" borderId="0"/>
    <xf numFmtId="43" fontId="19" fillId="0" borderId="0" applyFont="0" applyFill="0" applyBorder="0" applyAlignment="0" applyProtection="0"/>
    <xf numFmtId="9" fontId="19" fillId="0" borderId="0" applyFont="0" applyFill="0" applyBorder="0" applyAlignment="0" applyProtection="0"/>
    <xf numFmtId="164" fontId="19" fillId="0" borderId="0" applyFont="0" applyFill="0" applyBorder="0" applyAlignment="0" applyProtection="0"/>
  </cellStyleXfs>
  <cellXfs count="378">
    <xf numFmtId="0" fontId="0" fillId="0" borderId="0" xfId="0"/>
    <xf numFmtId="0" fontId="1" fillId="3" borderId="0" xfId="0" applyFont="1" applyFill="1" applyAlignment="1">
      <alignment horizontal="center" vertical="top"/>
    </xf>
    <xf numFmtId="0" fontId="1" fillId="3" borderId="0" xfId="0" applyFont="1" applyFill="1" applyAlignment="1">
      <alignment horizontal="center" vertical="center"/>
    </xf>
    <xf numFmtId="0" fontId="3" fillId="0" borderId="0" xfId="0" applyFont="1" applyAlignment="1">
      <alignment horizontal="left" vertical="top" wrapText="1"/>
    </xf>
    <xf numFmtId="0" fontId="8" fillId="0" borderId="0" xfId="0" applyFont="1" applyBorder="1" applyAlignment="1">
      <alignment vertical="center" wrapText="1"/>
    </xf>
    <xf numFmtId="0" fontId="1" fillId="0" borderId="0" xfId="0" applyFont="1"/>
    <xf numFmtId="0" fontId="2" fillId="0" borderId="0" xfId="0" applyFont="1" applyBorder="1" applyAlignment="1">
      <alignment horizontal="left" vertical="top" wrapText="1"/>
    </xf>
    <xf numFmtId="0" fontId="9" fillId="0" borderId="0" xfId="0" applyFont="1" applyBorder="1" applyAlignment="1">
      <alignment horizontal="left" vertical="top" wrapText="1"/>
    </xf>
    <xf numFmtId="0" fontId="10" fillId="6" borderId="13" xfId="0" applyFont="1" applyFill="1" applyBorder="1" applyAlignment="1">
      <alignment horizontal="center" vertical="center" wrapText="1"/>
    </xf>
    <xf numFmtId="0" fontId="10" fillId="6" borderId="10" xfId="0" applyFont="1" applyFill="1" applyBorder="1" applyAlignment="1">
      <alignment horizontal="center" vertical="center" wrapText="1"/>
    </xf>
    <xf numFmtId="0" fontId="1" fillId="0" borderId="0" xfId="0" applyFont="1" applyAlignment="1">
      <alignment vertical="top" wrapText="1"/>
    </xf>
    <xf numFmtId="0" fontId="11" fillId="0" borderId="14" xfId="0" applyFont="1" applyBorder="1" applyAlignment="1">
      <alignment vertical="top" wrapText="1"/>
    </xf>
    <xf numFmtId="0" fontId="11" fillId="3" borderId="17" xfId="0" applyFont="1" applyFill="1" applyBorder="1" applyAlignment="1">
      <alignment horizontal="justify" vertical="top" wrapText="1"/>
    </xf>
    <xf numFmtId="0" fontId="11" fillId="0" borderId="18" xfId="0" applyFont="1" applyBorder="1" applyAlignment="1">
      <alignment vertical="top" wrapText="1"/>
    </xf>
    <xf numFmtId="0" fontId="11" fillId="3" borderId="19" xfId="0" applyFont="1" applyFill="1" applyBorder="1" applyAlignment="1">
      <alignment horizontal="justify" vertical="top" wrapText="1"/>
    </xf>
    <xf numFmtId="0" fontId="11" fillId="0" borderId="16" xfId="0" applyFont="1" applyBorder="1" applyAlignment="1">
      <alignment vertical="top" wrapText="1"/>
    </xf>
    <xf numFmtId="0" fontId="11" fillId="3" borderId="20" xfId="0" applyFont="1" applyFill="1" applyBorder="1" applyAlignment="1">
      <alignment horizontal="justify" vertical="top" wrapText="1"/>
    </xf>
    <xf numFmtId="0" fontId="11" fillId="0" borderId="21" xfId="0" applyFont="1" applyBorder="1" applyAlignment="1">
      <alignment horizontal="left" vertical="center" wrapText="1"/>
    </xf>
    <xf numFmtId="0" fontId="11" fillId="3" borderId="22" xfId="0" applyFont="1" applyFill="1" applyBorder="1" applyAlignment="1">
      <alignment horizontal="justify" vertical="top" wrapText="1"/>
    </xf>
    <xf numFmtId="0" fontId="11" fillId="0" borderId="23" xfId="0" applyFont="1" applyBorder="1" applyAlignment="1">
      <alignment vertical="top" wrapText="1"/>
    </xf>
    <xf numFmtId="0" fontId="11" fillId="3" borderId="24" xfId="0" applyFont="1" applyFill="1" applyBorder="1" applyAlignment="1">
      <alignment horizontal="justify" vertical="top" wrapText="1"/>
    </xf>
    <xf numFmtId="0" fontId="11" fillId="0" borderId="0" xfId="0" applyFont="1" applyFill="1" applyAlignment="1">
      <alignment vertical="top" wrapText="1"/>
    </xf>
    <xf numFmtId="0" fontId="1" fillId="0" borderId="0" xfId="0" applyFont="1" applyFill="1" applyAlignment="1">
      <alignment vertical="top" wrapText="1"/>
    </xf>
    <xf numFmtId="0" fontId="1" fillId="0" borderId="0" xfId="0" applyFont="1" applyFill="1" applyBorder="1" applyAlignment="1">
      <alignment horizontal="justify" vertical="top" wrapText="1"/>
    </xf>
    <xf numFmtId="0" fontId="3" fillId="0" borderId="0" xfId="0" applyFont="1" applyFill="1" applyBorder="1" applyAlignment="1">
      <alignment horizontal="center" vertical="top" wrapText="1"/>
    </xf>
    <xf numFmtId="0" fontId="1" fillId="0" borderId="0" xfId="0" applyFont="1" applyFill="1" applyBorder="1" applyAlignment="1">
      <alignment wrapText="1"/>
    </xf>
    <xf numFmtId="49" fontId="3" fillId="0" borderId="0" xfId="0" applyNumberFormat="1" applyFont="1" applyFill="1" applyBorder="1" applyAlignment="1">
      <alignment horizontal="justify" vertical="top" wrapText="1"/>
    </xf>
    <xf numFmtId="3" fontId="3" fillId="0" borderId="0" xfId="0" applyNumberFormat="1" applyFont="1" applyFill="1" applyBorder="1" applyAlignment="1">
      <alignment horizontal="center" vertical="top" wrapText="1"/>
    </xf>
    <xf numFmtId="0" fontId="1" fillId="0" borderId="0" xfId="0" applyFont="1" applyFill="1" applyBorder="1" applyAlignment="1">
      <alignment horizontal="center" wrapText="1"/>
    </xf>
    <xf numFmtId="0" fontId="3" fillId="0" borderId="0" xfId="0" applyFont="1" applyFill="1" applyBorder="1" applyAlignment="1">
      <alignment horizontal="justify" vertical="top" wrapText="1"/>
    </xf>
    <xf numFmtId="0" fontId="2" fillId="3" borderId="1" xfId="0" applyFont="1" applyFill="1" applyBorder="1" applyAlignment="1">
      <alignment horizontal="center" vertical="top" wrapText="1"/>
    </xf>
    <xf numFmtId="9" fontId="2" fillId="3" borderId="1" xfId="0" applyNumberFormat="1" applyFont="1" applyFill="1" applyBorder="1" applyAlignment="1">
      <alignment horizontal="justify" vertical="top" wrapText="1"/>
    </xf>
    <xf numFmtId="0" fontId="0" fillId="0" borderId="0" xfId="0" applyAlignment="1">
      <alignment horizontal="justify" vertical="top" wrapText="1"/>
    </xf>
    <xf numFmtId="0" fontId="4" fillId="0" borderId="26" xfId="0" applyFont="1" applyBorder="1" applyAlignment="1">
      <alignment horizontal="justify" vertical="top" wrapText="1"/>
    </xf>
    <xf numFmtId="0" fontId="4" fillId="0" borderId="27" xfId="0" applyFont="1" applyBorder="1" applyAlignment="1">
      <alignment horizontal="justify" vertical="top" wrapText="1"/>
    </xf>
    <xf numFmtId="0" fontId="5" fillId="0" borderId="28" xfId="0" applyFont="1" applyBorder="1" applyAlignment="1">
      <alignment horizontal="justify" vertical="top" wrapText="1"/>
    </xf>
    <xf numFmtId="0" fontId="5" fillId="0" borderId="19" xfId="0" applyFont="1" applyBorder="1" applyAlignment="1">
      <alignment horizontal="justify" vertical="top" wrapText="1"/>
    </xf>
    <xf numFmtId="0" fontId="4" fillId="0" borderId="19" xfId="0" applyFont="1" applyBorder="1" applyAlignment="1">
      <alignment horizontal="justify" vertical="top" wrapText="1"/>
    </xf>
    <xf numFmtId="0" fontId="5" fillId="0" borderId="29" xfId="0" applyFont="1" applyBorder="1" applyAlignment="1">
      <alignment horizontal="justify" vertical="top" wrapText="1"/>
    </xf>
    <xf numFmtId="0" fontId="5" fillId="0" borderId="24" xfId="0" applyFont="1" applyBorder="1" applyAlignment="1">
      <alignment horizontal="justify" vertical="top" wrapText="1"/>
    </xf>
    <xf numFmtId="0" fontId="15" fillId="0" borderId="19" xfId="0" applyFont="1" applyBorder="1" applyAlignment="1">
      <alignment horizontal="justify" vertical="top" wrapText="1"/>
    </xf>
    <xf numFmtId="0" fontId="12" fillId="0" borderId="0" xfId="0" applyFont="1" applyAlignment="1">
      <alignment horizontal="justify" vertical="top" wrapText="1"/>
    </xf>
    <xf numFmtId="0" fontId="14" fillId="0" borderId="27" xfId="0" applyFont="1" applyBorder="1" applyAlignment="1">
      <alignment horizontal="justify" vertical="top" wrapText="1"/>
    </xf>
    <xf numFmtId="0" fontId="15" fillId="0" borderId="1" xfId="0" applyFont="1" applyBorder="1" applyAlignment="1">
      <alignment horizontal="justify" vertical="top" wrapText="1"/>
    </xf>
    <xf numFmtId="0" fontId="15" fillId="0" borderId="24" xfId="0" applyFont="1" applyBorder="1" applyAlignment="1">
      <alignment horizontal="justify" vertical="top" wrapText="1"/>
    </xf>
    <xf numFmtId="0" fontId="16" fillId="0" borderId="0" xfId="0" applyFont="1" applyFill="1" applyAlignment="1"/>
    <xf numFmtId="0" fontId="16" fillId="0" borderId="0" xfId="0" applyFont="1" applyFill="1" applyAlignment="1">
      <alignment horizontal="center" vertical="center" wrapText="1"/>
    </xf>
    <xf numFmtId="0" fontId="1" fillId="0" borderId="0" xfId="0" applyFont="1" applyAlignment="1">
      <alignment horizontal="center" vertical="center" wrapText="1"/>
    </xf>
    <xf numFmtId="0" fontId="16" fillId="0" borderId="0" xfId="0" applyFont="1" applyFill="1" applyAlignment="1">
      <alignment horizontal="left"/>
    </xf>
    <xf numFmtId="0" fontId="9" fillId="0" borderId="0" xfId="0" applyFont="1" applyFill="1" applyBorder="1" applyAlignment="1">
      <alignment horizontal="center"/>
    </xf>
    <xf numFmtId="0" fontId="8" fillId="0" borderId="0" xfId="0" applyFont="1" applyFill="1" applyBorder="1" applyAlignment="1">
      <alignment horizontal="center"/>
    </xf>
    <xf numFmtId="0" fontId="9" fillId="0" borderId="0" xfId="0" applyFont="1" applyFill="1" applyAlignment="1"/>
    <xf numFmtId="0" fontId="1" fillId="0" borderId="0" xfId="0" applyFont="1" applyFill="1"/>
    <xf numFmtId="0" fontId="1" fillId="0" borderId="0" xfId="0" applyFont="1" applyFill="1" applyAlignment="1">
      <alignment horizontal="center" vertical="center"/>
    </xf>
    <xf numFmtId="165" fontId="1" fillId="0" borderId="0" xfId="0" applyNumberFormat="1" applyFont="1" applyFill="1" applyAlignment="1">
      <alignment vertical="top" wrapText="1"/>
    </xf>
    <xf numFmtId="0" fontId="2" fillId="0" borderId="1" xfId="0" applyFont="1" applyFill="1" applyBorder="1" applyAlignment="1">
      <alignment horizontal="center" vertical="top" wrapText="1"/>
    </xf>
    <xf numFmtId="0" fontId="6" fillId="0" borderId="0" xfId="0" applyFont="1" applyAlignment="1">
      <alignment horizontal="justify" vertical="top" wrapText="1"/>
    </xf>
    <xf numFmtId="0" fontId="21" fillId="0" borderId="0" xfId="0" applyFont="1"/>
    <xf numFmtId="0" fontId="21" fillId="0" borderId="0" xfId="0" applyFont="1" applyAlignment="1">
      <alignment horizontal="left" vertical="top"/>
    </xf>
    <xf numFmtId="0" fontId="21" fillId="0" borderId="0" xfId="0" applyFont="1" applyAlignment="1">
      <alignment horizontal="right"/>
    </xf>
    <xf numFmtId="0" fontId="22" fillId="0" borderId="1" xfId="0" applyFont="1" applyFill="1" applyBorder="1" applyAlignment="1">
      <alignment horizontal="center"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43" fontId="23" fillId="0" borderId="1" xfId="1" applyFont="1" applyFill="1" applyBorder="1" applyAlignment="1">
      <alignment horizontal="right" vertical="top" wrapText="1"/>
    </xf>
    <xf numFmtId="43" fontId="23" fillId="0" borderId="1" xfId="1" applyFont="1" applyFill="1" applyBorder="1" applyAlignment="1">
      <alignment horizontal="center" vertical="top" wrapText="1"/>
    </xf>
    <xf numFmtId="0" fontId="1" fillId="0" borderId="0" xfId="0" applyFont="1" applyFill="1" applyAlignment="1">
      <alignment horizontal="center" vertical="top" wrapText="1"/>
    </xf>
    <xf numFmtId="0" fontId="1" fillId="0" borderId="0" xfId="0" applyFont="1" applyFill="1" applyAlignment="1">
      <alignment horizontal="center"/>
    </xf>
    <xf numFmtId="0" fontId="9" fillId="0" borderId="1" xfId="0" applyFont="1" applyFill="1" applyBorder="1" applyAlignment="1">
      <alignment horizontal="justify" vertical="top" wrapText="1"/>
    </xf>
    <xf numFmtId="0" fontId="9" fillId="3" borderId="1" xfId="0" applyFont="1" applyFill="1" applyBorder="1" applyAlignment="1">
      <alignment horizontal="center" vertical="top" wrapText="1"/>
    </xf>
    <xf numFmtId="9" fontId="2" fillId="0" borderId="1" xfId="0" applyNumberFormat="1" applyFont="1" applyFill="1" applyBorder="1" applyAlignment="1">
      <alignment horizontal="center" vertical="top" wrapText="1"/>
    </xf>
    <xf numFmtId="49" fontId="2" fillId="0" borderId="1" xfId="0" applyNumberFormat="1" applyFont="1" applyFill="1" applyBorder="1" applyAlignment="1">
      <alignment horizontal="justify" vertical="top" wrapText="1"/>
    </xf>
    <xf numFmtId="0" fontId="18" fillId="0" borderId="0" xfId="0" applyFont="1" applyFill="1" applyBorder="1" applyAlignment="1">
      <alignment horizontal="center" vertical="center" wrapText="1"/>
    </xf>
    <xf numFmtId="166" fontId="8" fillId="0" borderId="0" xfId="0" applyNumberFormat="1" applyFont="1" applyFill="1" applyBorder="1" applyAlignment="1">
      <alignment horizontal="center" vertical="center" wrapText="1"/>
    </xf>
    <xf numFmtId="165" fontId="0" fillId="0" borderId="1" xfId="0" applyNumberFormat="1" applyFont="1" applyFill="1" applyBorder="1" applyAlignment="1">
      <alignment horizontal="center" vertical="center" wrapText="1"/>
    </xf>
    <xf numFmtId="165" fontId="0" fillId="3" borderId="1" xfId="0" applyNumberFormat="1" applyFont="1" applyFill="1" applyBorder="1" applyAlignment="1">
      <alignment vertical="center" wrapText="1"/>
    </xf>
    <xf numFmtId="0" fontId="0" fillId="0" borderId="0" xfId="0" applyAlignment="1">
      <alignment horizontal="justify" vertical="top" wrapText="1"/>
    </xf>
    <xf numFmtId="0" fontId="0" fillId="0" borderId="0" xfId="0" applyFont="1"/>
    <xf numFmtId="0" fontId="0" fillId="0" borderId="41" xfId="0" applyBorder="1"/>
    <xf numFmtId="0" fontId="0" fillId="0" borderId="42" xfId="0" applyBorder="1" applyAlignment="1">
      <alignment vertical="center"/>
    </xf>
    <xf numFmtId="0" fontId="0" fillId="0" borderId="42" xfId="0" applyBorder="1"/>
    <xf numFmtId="0" fontId="0" fillId="0" borderId="42" xfId="0" applyBorder="1" applyAlignment="1">
      <alignment wrapText="1"/>
    </xf>
    <xf numFmtId="0" fontId="0" fillId="0" borderId="40" xfId="0" applyBorder="1"/>
    <xf numFmtId="0" fontId="16" fillId="0" borderId="0" xfId="0" applyFont="1"/>
    <xf numFmtId="0" fontId="27" fillId="0" borderId="10" xfId="0" applyFont="1" applyBorder="1" applyAlignment="1">
      <alignment vertical="center"/>
    </xf>
    <xf numFmtId="0" fontId="0" fillId="0" borderId="10" xfId="0" applyBorder="1" applyAlignment="1">
      <alignment horizontal="center" vertical="center"/>
    </xf>
    <xf numFmtId="0" fontId="0" fillId="0" borderId="0" xfId="0" applyBorder="1" applyAlignment="1">
      <alignment horizontal="justify" vertical="center"/>
    </xf>
    <xf numFmtId="0" fontId="0" fillId="0" borderId="0" xfId="0" applyBorder="1" applyAlignment="1">
      <alignment horizontal="center"/>
    </xf>
    <xf numFmtId="0" fontId="0" fillId="0" borderId="0" xfId="0" applyBorder="1" applyAlignment="1">
      <alignment horizontal="center" vertical="center"/>
    </xf>
    <xf numFmtId="0" fontId="0" fillId="0" borderId="42" xfId="0" applyBorder="1" applyAlignment="1">
      <alignment horizontal="left" wrapText="1"/>
    </xf>
    <xf numFmtId="0" fontId="0" fillId="0" borderId="0" xfId="0" applyBorder="1" applyAlignment="1">
      <alignment horizontal="left" vertical="center" wrapText="1"/>
    </xf>
    <xf numFmtId="0" fontId="0" fillId="0" borderId="0" xfId="0" applyFont="1" applyBorder="1" applyAlignment="1">
      <alignment horizontal="justify" vertical="center"/>
    </xf>
    <xf numFmtId="0" fontId="5" fillId="0" borderId="0" xfId="0" applyFont="1"/>
    <xf numFmtId="0" fontId="4" fillId="0" borderId="10" xfId="0" applyFont="1" applyBorder="1" applyAlignment="1">
      <alignment vertical="center"/>
    </xf>
    <xf numFmtId="0" fontId="5" fillId="0" borderId="10" xfId="0" applyFont="1" applyBorder="1" applyAlignment="1">
      <alignment horizontal="center" vertical="center"/>
    </xf>
    <xf numFmtId="0" fontId="5" fillId="0" borderId="0" xfId="0" applyFont="1" applyBorder="1" applyAlignment="1">
      <alignment horizontal="justify" vertical="center"/>
    </xf>
    <xf numFmtId="0" fontId="28" fillId="0" borderId="0" xfId="0" applyFont="1" applyBorder="1" applyAlignment="1">
      <alignment horizontal="justify" vertical="center"/>
    </xf>
    <xf numFmtId="0" fontId="28" fillId="0" borderId="0" xfId="0" applyFont="1" applyBorder="1" applyAlignment="1">
      <alignment horizontal="justify" vertical="center" wrapText="1"/>
    </xf>
    <xf numFmtId="0" fontId="5" fillId="0" borderId="0" xfId="0" applyFont="1" applyBorder="1" applyAlignment="1">
      <alignment horizontal="center"/>
    </xf>
    <xf numFmtId="167" fontId="5" fillId="0" borderId="0" xfId="0" applyNumberFormat="1" applyFont="1" applyBorder="1" applyAlignment="1">
      <alignment horizontal="center"/>
    </xf>
    <xf numFmtId="9" fontId="5" fillId="0" borderId="0" xfId="0" applyNumberFormat="1" applyFont="1" applyBorder="1" applyAlignment="1">
      <alignment horizontal="center"/>
    </xf>
    <xf numFmtId="0" fontId="5" fillId="0" borderId="42" xfId="0" applyFont="1" applyBorder="1" applyAlignment="1">
      <alignment horizontal="left" wrapText="1"/>
    </xf>
    <xf numFmtId="0" fontId="4" fillId="0" borderId="0" xfId="0" applyFont="1"/>
    <xf numFmtId="49" fontId="2" fillId="3" borderId="1" xfId="0" applyNumberFormat="1" applyFont="1" applyFill="1" applyBorder="1" applyAlignment="1">
      <alignment horizontal="justify" vertical="top" wrapText="1"/>
    </xf>
    <xf numFmtId="0" fontId="9" fillId="0" borderId="1" xfId="0" applyFont="1" applyBorder="1" applyAlignment="1">
      <alignment horizontal="center" vertical="top" wrapText="1"/>
    </xf>
    <xf numFmtId="0" fontId="9" fillId="0" borderId="1" xfId="0" applyFont="1" applyBorder="1" applyAlignment="1">
      <alignment horizontal="justify" vertical="top" wrapText="1"/>
    </xf>
    <xf numFmtId="0" fontId="1" fillId="0" borderId="1" xfId="0" applyFont="1" applyFill="1" applyBorder="1" applyAlignment="1">
      <alignment horizontal="center" vertical="center"/>
    </xf>
    <xf numFmtId="0" fontId="9" fillId="3" borderId="1" xfId="0" applyFont="1" applyFill="1" applyBorder="1" applyAlignment="1">
      <alignment horizontal="justify" vertical="top" wrapText="1"/>
    </xf>
    <xf numFmtId="0" fontId="9" fillId="0" borderId="1" xfId="0" applyFont="1" applyBorder="1" applyAlignment="1">
      <alignment vertical="top" wrapText="1"/>
    </xf>
    <xf numFmtId="0" fontId="9" fillId="3" borderId="1" xfId="0" applyFont="1" applyFill="1" applyBorder="1" applyAlignment="1">
      <alignment vertical="top" wrapText="1"/>
    </xf>
    <xf numFmtId="0" fontId="2" fillId="0" borderId="27" xfId="0" applyFont="1" applyFill="1" applyBorder="1" applyAlignment="1">
      <alignment horizontal="justify" vertical="top" wrapText="1"/>
    </xf>
    <xf numFmtId="0" fontId="9" fillId="0" borderId="19" xfId="0" applyFont="1" applyBorder="1" applyAlignment="1">
      <alignment horizontal="justify" vertical="top" wrapText="1"/>
    </xf>
    <xf numFmtId="0" fontId="2" fillId="0" borderId="19" xfId="0" applyFont="1" applyFill="1" applyBorder="1" applyAlignment="1">
      <alignment horizontal="justify" vertical="top" wrapText="1"/>
    </xf>
    <xf numFmtId="0" fontId="2" fillId="3" borderId="1" xfId="0" applyFont="1" applyFill="1" applyBorder="1" applyAlignment="1">
      <alignment horizontal="justify" vertical="top" wrapText="1"/>
    </xf>
    <xf numFmtId="0" fontId="18" fillId="2" borderId="1" xfId="0" applyFont="1" applyFill="1" applyBorder="1" applyAlignment="1">
      <alignment horizontal="center" vertical="center" wrapText="1"/>
    </xf>
    <xf numFmtId="0" fontId="9" fillId="0" borderId="1" xfId="0" applyFont="1" applyBorder="1" applyAlignment="1">
      <alignment horizontal="justify" vertical="top" wrapText="1"/>
    </xf>
    <xf numFmtId="0" fontId="9" fillId="0" borderId="1" xfId="0" applyFont="1" applyBorder="1" applyAlignment="1">
      <alignment horizontal="justify" vertical="top" wrapText="1"/>
    </xf>
    <xf numFmtId="0" fontId="2" fillId="0" borderId="1" xfId="0" applyFont="1" applyFill="1" applyBorder="1" applyAlignment="1">
      <alignment horizontal="justify" vertical="center" wrapText="1"/>
    </xf>
    <xf numFmtId="0" fontId="9" fillId="0" borderId="1" xfId="0" applyFont="1" applyBorder="1" applyAlignment="1">
      <alignment horizontal="justify" vertical="center" wrapText="1"/>
    </xf>
    <xf numFmtId="0" fontId="9" fillId="0" borderId="1" xfId="0" applyFont="1" applyBorder="1" applyAlignment="1">
      <alignment horizontal="center" vertical="center" wrapText="1"/>
    </xf>
    <xf numFmtId="0" fontId="29" fillId="0" borderId="31" xfId="0" applyFont="1" applyBorder="1" applyAlignment="1">
      <alignment horizontal="justify" vertical="center" wrapText="1"/>
    </xf>
    <xf numFmtId="0" fontId="29" fillId="0" borderId="31" xfId="0" applyFont="1" applyBorder="1" applyAlignment="1">
      <alignment horizontal="justify" vertical="center"/>
    </xf>
    <xf numFmtId="0" fontId="9" fillId="0" borderId="31" xfId="0" applyFont="1" applyBorder="1" applyAlignment="1">
      <alignment horizontal="justify" vertical="center" wrapText="1"/>
    </xf>
    <xf numFmtId="0" fontId="9" fillId="0" borderId="24" xfId="0" applyFont="1" applyBorder="1" applyAlignment="1">
      <alignment horizontal="justify" vertical="center" wrapText="1"/>
    </xf>
    <xf numFmtId="0" fontId="29" fillId="0" borderId="29" xfId="0" applyFont="1" applyBorder="1" applyAlignment="1">
      <alignment horizontal="justify" vertical="center" wrapText="1"/>
    </xf>
    <xf numFmtId="0" fontId="2" fillId="5" borderId="46" xfId="0" applyFont="1" applyFill="1" applyBorder="1" applyAlignment="1">
      <alignment horizontal="left" vertical="center"/>
    </xf>
    <xf numFmtId="0" fontId="2" fillId="5" borderId="47" xfId="0" applyFont="1" applyFill="1" applyBorder="1" applyAlignment="1">
      <alignment horizontal="left" vertical="center"/>
    </xf>
    <xf numFmtId="0" fontId="18" fillId="2" borderId="31" xfId="0" applyFont="1" applyFill="1" applyBorder="1" applyAlignment="1">
      <alignment horizontal="center" vertical="center" wrapText="1"/>
    </xf>
    <xf numFmtId="166" fontId="1" fillId="0" borderId="0" xfId="0" applyNumberFormat="1" applyFont="1" applyFill="1" applyAlignment="1">
      <alignment horizontal="center" vertical="center"/>
    </xf>
    <xf numFmtId="164" fontId="0" fillId="0" borderId="0" xfId="1" applyNumberFormat="1" applyFont="1" applyFill="1" applyBorder="1" applyAlignment="1" applyProtection="1"/>
    <xf numFmtId="168" fontId="1" fillId="0" borderId="0" xfId="1" applyNumberFormat="1" applyFont="1" applyFill="1" applyAlignment="1">
      <alignment horizontal="center" vertical="center"/>
    </xf>
    <xf numFmtId="0" fontId="9"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9" fontId="9" fillId="3" borderId="1" xfId="0" applyNumberFormat="1"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31" xfId="0" applyFont="1" applyFill="1" applyBorder="1" applyAlignment="1">
      <alignment horizontal="justify" vertical="center" wrapText="1"/>
    </xf>
    <xf numFmtId="0" fontId="2" fillId="3" borderId="30" xfId="0" applyFont="1" applyFill="1" applyBorder="1" applyAlignment="1">
      <alignment horizontal="center" vertical="center" wrapText="1"/>
    </xf>
    <xf numFmtId="0" fontId="2" fillId="3" borderId="30" xfId="0" applyFont="1" applyFill="1" applyBorder="1" applyAlignment="1">
      <alignment horizontal="justify" vertical="center" wrapText="1"/>
    </xf>
    <xf numFmtId="0" fontId="2" fillId="0" borderId="30" xfId="0" applyFont="1" applyFill="1" applyBorder="1" applyAlignment="1">
      <alignment horizontal="justify" vertical="center" wrapText="1"/>
    </xf>
    <xf numFmtId="0" fontId="2" fillId="3" borderId="1" xfId="0" applyFont="1" applyFill="1" applyBorder="1" applyAlignment="1">
      <alignment horizontal="justify" vertical="center" wrapText="1"/>
    </xf>
    <xf numFmtId="43" fontId="9" fillId="3" borderId="1" xfId="1" applyFont="1" applyFill="1" applyBorder="1" applyAlignment="1">
      <alignment horizontal="center" vertical="center" wrapText="1"/>
    </xf>
    <xf numFmtId="43" fontId="2" fillId="3" borderId="1" xfId="1" applyFont="1" applyFill="1" applyBorder="1" applyAlignment="1">
      <alignment horizontal="center" vertical="center" wrapText="1"/>
    </xf>
    <xf numFmtId="9" fontId="9" fillId="3" borderId="1" xfId="0" applyNumberFormat="1" applyFont="1" applyFill="1" applyBorder="1" applyAlignment="1">
      <alignment horizontal="center" vertical="center"/>
    </xf>
    <xf numFmtId="0" fontId="9" fillId="0" borderId="1" xfId="0" applyFont="1" applyFill="1" applyBorder="1" applyAlignment="1">
      <alignment horizontal="justify" vertical="center" wrapText="1"/>
    </xf>
    <xf numFmtId="0" fontId="9" fillId="0" borderId="31" xfId="0" applyFont="1" applyBorder="1" applyAlignment="1">
      <alignment horizontal="center" vertical="center" wrapText="1"/>
    </xf>
    <xf numFmtId="0" fontId="23" fillId="5" borderId="1" xfId="0" applyFont="1" applyFill="1" applyBorder="1" applyAlignment="1">
      <alignment horizontal="center" vertical="top" wrapText="1"/>
    </xf>
    <xf numFmtId="0" fontId="2" fillId="0" borderId="1" xfId="0" applyFont="1" applyFill="1" applyBorder="1" applyAlignment="1">
      <alignment horizontal="justify" vertical="center" wrapText="1"/>
    </xf>
    <xf numFmtId="0" fontId="5" fillId="0" borderId="28" xfId="0" applyFont="1" applyBorder="1" applyAlignment="1">
      <alignment horizontal="justify" vertical="top" wrapText="1"/>
    </xf>
    <xf numFmtId="0" fontId="2" fillId="3" borderId="1" xfId="0" applyFont="1" applyFill="1" applyBorder="1" applyAlignment="1">
      <alignment horizontal="justify" vertical="top" wrapText="1"/>
    </xf>
    <xf numFmtId="0" fontId="2" fillId="3" borderId="1" xfId="0" applyFont="1" applyFill="1" applyBorder="1" applyAlignment="1">
      <alignment horizontal="center" vertical="top" wrapText="1"/>
    </xf>
    <xf numFmtId="37" fontId="9" fillId="3" borderId="1" xfId="1" applyNumberFormat="1" applyFont="1" applyFill="1" applyBorder="1" applyAlignment="1">
      <alignment horizontal="center" vertical="center" wrapText="1"/>
    </xf>
    <xf numFmtId="37" fontId="2" fillId="3" borderId="1" xfId="1" applyNumberFormat="1" applyFont="1" applyFill="1" applyBorder="1" applyAlignment="1">
      <alignment horizontal="center" vertical="center" wrapText="1"/>
    </xf>
    <xf numFmtId="169" fontId="9" fillId="3" borderId="1" xfId="1" applyNumberFormat="1" applyFont="1" applyFill="1" applyBorder="1" applyAlignment="1">
      <alignment horizontal="center" vertical="center" wrapText="1"/>
    </xf>
    <xf numFmtId="3" fontId="2" fillId="3" borderId="1" xfId="0" applyNumberFormat="1" applyFont="1" applyFill="1" applyBorder="1" applyAlignment="1">
      <alignment horizontal="center" vertical="center" wrapText="1"/>
    </xf>
    <xf numFmtId="0" fontId="9" fillId="0" borderId="30" xfId="0" applyFont="1" applyFill="1" applyBorder="1" applyAlignment="1">
      <alignment horizontal="justify" vertical="center" wrapText="1"/>
    </xf>
    <xf numFmtId="0" fontId="2" fillId="0" borderId="1" xfId="0" applyFont="1" applyFill="1" applyBorder="1" applyAlignment="1">
      <alignment horizontal="center" vertical="center" wrapText="1"/>
    </xf>
    <xf numFmtId="0" fontId="9" fillId="3" borderId="31" xfId="0" applyFont="1" applyFill="1" applyBorder="1" applyAlignment="1">
      <alignment horizontal="center" vertical="center"/>
    </xf>
    <xf numFmtId="9" fontId="9" fillId="3" borderId="31" xfId="0" applyNumberFormat="1" applyFont="1" applyFill="1" applyBorder="1" applyAlignment="1">
      <alignment horizontal="center" vertical="center"/>
    </xf>
    <xf numFmtId="0" fontId="8" fillId="3" borderId="1" xfId="0" applyFont="1" applyFill="1" applyBorder="1" applyAlignment="1">
      <alignment horizontal="center" vertical="center"/>
    </xf>
    <xf numFmtId="0" fontId="4" fillId="0" borderId="41" xfId="0" applyFont="1" applyBorder="1" applyAlignment="1">
      <alignment vertical="center"/>
    </xf>
    <xf numFmtId="0" fontId="5" fillId="0" borderId="41" xfId="0" applyFont="1" applyBorder="1" applyAlignment="1">
      <alignment horizontal="center" vertical="center"/>
    </xf>
    <xf numFmtId="0" fontId="5" fillId="0" borderId="41" xfId="0" applyFont="1" applyBorder="1"/>
    <xf numFmtId="0" fontId="5" fillId="0" borderId="42" xfId="0" applyFont="1" applyBorder="1" applyAlignment="1">
      <alignment vertical="center"/>
    </xf>
    <xf numFmtId="0" fontId="5" fillId="0" borderId="12" xfId="0" applyFont="1" applyBorder="1" applyAlignment="1">
      <alignment wrapText="1"/>
    </xf>
    <xf numFmtId="0" fontId="5" fillId="0" borderId="42" xfId="0" applyFont="1" applyBorder="1"/>
    <xf numFmtId="0" fontId="5" fillId="0" borderId="12" xfId="0" applyFont="1" applyBorder="1" applyAlignment="1">
      <alignment horizontal="left"/>
    </xf>
    <xf numFmtId="0" fontId="5" fillId="0" borderId="42" xfId="0" applyFont="1" applyBorder="1" applyAlignment="1">
      <alignment wrapText="1"/>
    </xf>
    <xf numFmtId="0" fontId="5" fillId="0" borderId="12" xfId="0" applyFont="1" applyBorder="1" applyAlignment="1">
      <alignment horizontal="left" vertical="center"/>
    </xf>
    <xf numFmtId="0" fontId="5" fillId="0" borderId="12" xfId="0" applyFont="1" applyBorder="1"/>
    <xf numFmtId="0" fontId="5" fillId="0" borderId="12" xfId="0" applyFont="1" applyBorder="1" applyAlignment="1">
      <alignment horizontal="center"/>
    </xf>
    <xf numFmtId="0" fontId="5" fillId="0" borderId="12" xfId="0" applyFont="1" applyBorder="1" applyAlignment="1">
      <alignment horizontal="left" wrapText="1"/>
    </xf>
    <xf numFmtId="0" fontId="5" fillId="0" borderId="40" xfId="0" applyFont="1" applyBorder="1"/>
    <xf numFmtId="0" fontId="5" fillId="0" borderId="0" xfId="0" applyFont="1" applyBorder="1"/>
    <xf numFmtId="0" fontId="5" fillId="0" borderId="41" xfId="0" applyFont="1" applyBorder="1" applyAlignment="1">
      <alignment vertical="center"/>
    </xf>
    <xf numFmtId="0" fontId="5" fillId="0" borderId="42" xfId="0" applyFont="1" applyBorder="1" applyAlignment="1">
      <alignment vertical="center" wrapText="1"/>
    </xf>
    <xf numFmtId="0" fontId="5" fillId="0" borderId="40" xfId="0" applyFont="1" applyBorder="1" applyAlignment="1">
      <alignment vertical="center"/>
    </xf>
    <xf numFmtId="0" fontId="5" fillId="0" borderId="0" xfId="0" applyFont="1" applyBorder="1" applyAlignment="1">
      <alignment horizontal="left" vertical="center"/>
    </xf>
    <xf numFmtId="9" fontId="5" fillId="0" borderId="0" xfId="0" applyNumberFormat="1" applyFont="1" applyBorder="1" applyAlignment="1">
      <alignment horizontal="center" vertical="center"/>
    </xf>
    <xf numFmtId="0" fontId="5" fillId="0" borderId="0" xfId="0" applyFont="1" applyBorder="1" applyAlignment="1">
      <alignment horizontal="center" vertical="center"/>
    </xf>
    <xf numFmtId="0" fontId="5" fillId="0" borderId="41" xfId="0" applyFont="1" applyBorder="1" applyAlignment="1">
      <alignment wrapText="1"/>
    </xf>
    <xf numFmtId="0" fontId="5" fillId="0" borderId="40" xfId="0" applyFont="1" applyBorder="1" applyAlignment="1">
      <alignment wrapText="1"/>
    </xf>
    <xf numFmtId="0" fontId="5" fillId="0" borderId="0" xfId="0" applyFont="1" applyBorder="1" applyAlignment="1">
      <alignment horizontal="left" vertical="center" wrapText="1"/>
    </xf>
    <xf numFmtId="0" fontId="5" fillId="0" borderId="0" xfId="0" applyFont="1" applyAlignment="1">
      <alignment wrapText="1"/>
    </xf>
    <xf numFmtId="0" fontId="5" fillId="0" borderId="0" xfId="0" applyFont="1" applyBorder="1" applyAlignment="1">
      <alignment horizontal="left"/>
    </xf>
    <xf numFmtId="0" fontId="5" fillId="0" borderId="0" xfId="0" applyFont="1" applyBorder="1" applyAlignment="1">
      <alignment horizontal="justify" vertical="center" wrapText="1"/>
    </xf>
    <xf numFmtId="0" fontId="28" fillId="0" borderId="0" xfId="0" applyFont="1" applyBorder="1" applyAlignment="1">
      <alignment horizontal="center" vertical="center"/>
    </xf>
    <xf numFmtId="10" fontId="5" fillId="0" borderId="0" xfId="0" applyNumberFormat="1" applyFont="1" applyBorder="1" applyAlignment="1">
      <alignment horizontal="center"/>
    </xf>
    <xf numFmtId="167" fontId="9" fillId="3" borderId="1" xfId="0" applyNumberFormat="1" applyFont="1" applyFill="1" applyBorder="1" applyAlignment="1">
      <alignment horizontal="center" vertical="center" wrapText="1"/>
    </xf>
    <xf numFmtId="167" fontId="2" fillId="3" borderId="1" xfId="2" applyNumberFormat="1" applyFont="1" applyFill="1" applyBorder="1" applyAlignment="1">
      <alignment horizontal="center" vertical="center" wrapText="1"/>
    </xf>
    <xf numFmtId="0" fontId="5" fillId="7" borderId="42" xfId="0" applyFont="1" applyFill="1" applyBorder="1" applyAlignment="1">
      <alignment horizontal="center"/>
    </xf>
    <xf numFmtId="39" fontId="5" fillId="0" borderId="0" xfId="0" applyNumberFormat="1" applyFont="1" applyBorder="1" applyAlignment="1">
      <alignment horizontal="center"/>
    </xf>
    <xf numFmtId="170" fontId="5" fillId="0" borderId="0" xfId="0" applyNumberFormat="1" applyFont="1" applyBorder="1" applyAlignment="1">
      <alignment horizontal="center"/>
    </xf>
    <xf numFmtId="0" fontId="5" fillId="0" borderId="0" xfId="0" applyFont="1" applyBorder="1" applyAlignment="1">
      <alignment horizontal="center" vertical="center" wrapText="1"/>
    </xf>
    <xf numFmtId="0" fontId="5" fillId="0" borderId="0" xfId="0" applyFont="1" applyBorder="1" applyAlignment="1">
      <alignment horizontal="center" wrapText="1"/>
    </xf>
    <xf numFmtId="0" fontId="5" fillId="0" borderId="42" xfId="0" applyFont="1" applyBorder="1" applyAlignment="1">
      <alignment horizontal="center" wrapText="1"/>
    </xf>
    <xf numFmtId="0" fontId="5" fillId="0" borderId="0" xfId="0" applyFont="1" applyBorder="1" applyAlignment="1">
      <alignment horizontal="left" wrapText="1"/>
    </xf>
    <xf numFmtId="0" fontId="5" fillId="0" borderId="0" xfId="0" applyFont="1" applyAlignment="1">
      <alignment horizontal="center" wrapText="1"/>
    </xf>
    <xf numFmtId="3" fontId="5" fillId="0" borderId="0" xfId="0" applyNumberFormat="1" applyFont="1" applyBorder="1" applyAlignment="1">
      <alignment horizontal="center"/>
    </xf>
    <xf numFmtId="169" fontId="5" fillId="0" borderId="0" xfId="1" applyNumberFormat="1" applyFont="1" applyBorder="1" applyAlignment="1">
      <alignment horizontal="center"/>
    </xf>
    <xf numFmtId="0" fontId="9" fillId="0" borderId="49" xfId="0" applyFont="1" applyBorder="1" applyAlignment="1">
      <alignment horizontal="justify" vertical="top" wrapText="1"/>
    </xf>
    <xf numFmtId="0" fontId="2" fillId="3" borderId="2" xfId="0" applyFont="1" applyFill="1" applyBorder="1" applyAlignment="1">
      <alignment horizontal="justify" vertical="top" wrapText="1"/>
    </xf>
    <xf numFmtId="9" fontId="9" fillId="3" borderId="2" xfId="0" applyNumberFormat="1" applyFont="1" applyFill="1" applyBorder="1" applyAlignment="1">
      <alignment horizontal="center" vertical="center" wrapText="1"/>
    </xf>
    <xf numFmtId="0" fontId="9" fillId="3" borderId="2" xfId="0" applyFont="1" applyFill="1" applyBorder="1" applyAlignment="1">
      <alignment horizontal="center" vertical="center" wrapText="1"/>
    </xf>
    <xf numFmtId="0" fontId="8" fillId="3" borderId="2" xfId="0" applyFont="1" applyFill="1" applyBorder="1" applyAlignment="1">
      <alignment horizontal="center" vertical="center"/>
    </xf>
    <xf numFmtId="0" fontId="2" fillId="0" borderId="2" xfId="0" applyFont="1" applyFill="1" applyBorder="1" applyAlignment="1">
      <alignment horizontal="center" vertical="center" wrapText="1"/>
    </xf>
    <xf numFmtId="0" fontId="9" fillId="0" borderId="2" xfId="0" applyFont="1" applyBorder="1" applyAlignment="1">
      <alignment vertical="top" wrapText="1"/>
    </xf>
    <xf numFmtId="0" fontId="9" fillId="0" borderId="3" xfId="0" applyFont="1" applyBorder="1" applyAlignment="1">
      <alignment vertical="top" wrapText="1"/>
    </xf>
    <xf numFmtId="0" fontId="9" fillId="0" borderId="4" xfId="0" applyFont="1" applyBorder="1" applyAlignment="1">
      <alignment vertical="top" wrapText="1"/>
    </xf>
    <xf numFmtId="166" fontId="9" fillId="3" borderId="1" xfId="1" applyNumberFormat="1" applyFont="1" applyFill="1" applyBorder="1" applyAlignment="1">
      <alignment horizontal="center" vertical="center" wrapText="1"/>
    </xf>
    <xf numFmtId="0" fontId="30" fillId="0" borderId="0" xfId="0" applyFont="1" applyFill="1" applyAlignment="1">
      <alignment vertical="top" wrapText="1"/>
    </xf>
    <xf numFmtId="0" fontId="5" fillId="0" borderId="28" xfId="0" applyFont="1" applyBorder="1" applyAlignment="1">
      <alignment horizontal="justify" vertical="top" wrapText="1"/>
    </xf>
    <xf numFmtId="0" fontId="3" fillId="0" borderId="0" xfId="0" applyFont="1" applyFill="1" applyAlignment="1">
      <alignment vertical="top" wrapText="1"/>
    </xf>
    <xf numFmtId="0" fontId="3" fillId="0" borderId="0" xfId="0" applyFont="1" applyFill="1"/>
    <xf numFmtId="166" fontId="9" fillId="8" borderId="1" xfId="0" applyNumberFormat="1" applyFont="1" applyFill="1" applyBorder="1" applyAlignment="1">
      <alignment horizontal="center" vertical="center" wrapText="1"/>
    </xf>
    <xf numFmtId="165" fontId="9" fillId="8" borderId="1" xfId="0" applyNumberFormat="1" applyFont="1" applyFill="1" applyBorder="1" applyAlignment="1">
      <alignment horizontal="center" vertical="center" wrapText="1"/>
    </xf>
    <xf numFmtId="0" fontId="9" fillId="8" borderId="1" xfId="0" applyFont="1" applyFill="1" applyBorder="1" applyAlignment="1">
      <alignment horizontal="center" vertical="center" wrapText="1"/>
    </xf>
    <xf numFmtId="166" fontId="9" fillId="8" borderId="30" xfId="0" applyNumberFormat="1" applyFont="1" applyFill="1" applyBorder="1" applyAlignment="1">
      <alignment horizontal="center" vertical="center" wrapText="1"/>
    </xf>
    <xf numFmtId="166" fontId="9" fillId="10" borderId="1" xfId="0" applyNumberFormat="1" applyFont="1" applyFill="1" applyBorder="1" applyAlignment="1">
      <alignment horizontal="center" vertical="center" wrapText="1"/>
    </xf>
    <xf numFmtId="166" fontId="9" fillId="11" borderId="1" xfId="0" applyNumberFormat="1" applyFont="1" applyFill="1" applyBorder="1" applyAlignment="1">
      <alignment horizontal="center" vertical="center" wrapText="1"/>
    </xf>
    <xf numFmtId="166" fontId="9" fillId="12" borderId="31" xfId="0" applyNumberFormat="1" applyFont="1" applyFill="1" applyBorder="1" applyAlignment="1">
      <alignment horizontal="center" vertical="center" wrapText="1"/>
    </xf>
    <xf numFmtId="0" fontId="3" fillId="0" borderId="1" xfId="0" applyFont="1" applyFill="1" applyBorder="1"/>
    <xf numFmtId="0" fontId="3" fillId="0" borderId="1" xfId="0" applyFont="1" applyFill="1" applyBorder="1" applyAlignment="1">
      <alignment horizontal="center"/>
    </xf>
    <xf numFmtId="0" fontId="3" fillId="0" borderId="1" xfId="0" applyFont="1" applyFill="1" applyBorder="1" applyAlignment="1">
      <alignment vertical="top" wrapText="1"/>
    </xf>
    <xf numFmtId="43" fontId="3" fillId="0" borderId="1" xfId="1" applyFont="1" applyFill="1" applyBorder="1"/>
    <xf numFmtId="43" fontId="3" fillId="0" borderId="1" xfId="0" applyNumberFormat="1" applyFont="1" applyFill="1" applyBorder="1" applyAlignment="1">
      <alignment vertical="top" wrapText="1"/>
    </xf>
    <xf numFmtId="43" fontId="3" fillId="12" borderId="1" xfId="0" applyNumberFormat="1" applyFont="1" applyFill="1" applyBorder="1" applyAlignment="1">
      <alignment vertical="top" wrapText="1"/>
    </xf>
    <xf numFmtId="165" fontId="9" fillId="8" borderId="2" xfId="0" applyNumberFormat="1" applyFont="1" applyFill="1" applyBorder="1" applyAlignment="1">
      <alignment horizontal="center" vertical="center" wrapText="1"/>
    </xf>
    <xf numFmtId="43" fontId="3" fillId="8" borderId="1" xfId="0" applyNumberFormat="1" applyFont="1" applyFill="1" applyBorder="1" applyAlignment="1">
      <alignment vertical="top" wrapText="1"/>
    </xf>
    <xf numFmtId="0" fontId="3" fillId="5" borderId="1" xfId="0" applyFont="1" applyFill="1" applyBorder="1"/>
    <xf numFmtId="43" fontId="3" fillId="5" borderId="1" xfId="1" applyFont="1" applyFill="1" applyBorder="1"/>
    <xf numFmtId="43" fontId="3" fillId="5" borderId="1" xfId="0" applyNumberFormat="1" applyFont="1" applyFill="1" applyBorder="1" applyAlignment="1">
      <alignment vertical="top" wrapText="1"/>
    </xf>
    <xf numFmtId="49" fontId="3" fillId="0" borderId="1" xfId="0" applyNumberFormat="1" applyFont="1" applyFill="1" applyBorder="1"/>
    <xf numFmtId="43" fontId="3" fillId="5" borderId="2" xfId="1" applyFont="1" applyFill="1" applyBorder="1"/>
    <xf numFmtId="43" fontId="3" fillId="5" borderId="2" xfId="0" applyNumberFormat="1" applyFont="1" applyFill="1" applyBorder="1" applyAlignment="1">
      <alignment vertical="top" wrapText="1"/>
    </xf>
    <xf numFmtId="43" fontId="3" fillId="5" borderId="4" xfId="1" applyFont="1" applyFill="1" applyBorder="1"/>
    <xf numFmtId="43" fontId="3" fillId="5" borderId="4" xfId="0" applyNumberFormat="1" applyFont="1" applyFill="1" applyBorder="1" applyAlignment="1">
      <alignment vertical="top" wrapText="1"/>
    </xf>
    <xf numFmtId="0" fontId="1" fillId="0" borderId="1" xfId="0" applyFont="1" applyFill="1" applyBorder="1"/>
    <xf numFmtId="171" fontId="30" fillId="0" borderId="1" xfId="1" applyNumberFormat="1" applyFont="1" applyFill="1" applyBorder="1"/>
    <xf numFmtId="0" fontId="3" fillId="0" borderId="8" xfId="0" applyFont="1" applyFill="1" applyBorder="1" applyAlignment="1">
      <alignment horizontal="center"/>
    </xf>
    <xf numFmtId="43" fontId="3" fillId="5" borderId="8" xfId="1" applyFont="1" applyFill="1" applyBorder="1"/>
    <xf numFmtId="43" fontId="3" fillId="0" borderId="8" xfId="1" applyFont="1" applyFill="1" applyBorder="1"/>
    <xf numFmtId="43" fontId="3" fillId="5" borderId="32" xfId="1" applyFont="1" applyFill="1" applyBorder="1"/>
    <xf numFmtId="43" fontId="3" fillId="5" borderId="34" xfId="1" applyFont="1" applyFill="1" applyBorder="1"/>
    <xf numFmtId="0" fontId="1" fillId="5" borderId="1" xfId="0" applyFont="1" applyFill="1" applyBorder="1"/>
    <xf numFmtId="9" fontId="1" fillId="0" borderId="1" xfId="0" applyNumberFormat="1" applyFont="1" applyFill="1" applyBorder="1"/>
    <xf numFmtId="9" fontId="1" fillId="0" borderId="1" xfId="2" applyFont="1" applyFill="1" applyBorder="1"/>
    <xf numFmtId="9" fontId="1" fillId="0" borderId="1" xfId="2" applyFont="1" applyFill="1" applyBorder="1" applyAlignment="1">
      <alignment horizontal="right"/>
    </xf>
    <xf numFmtId="167" fontId="1" fillId="0" borderId="1" xfId="0" applyNumberFormat="1" applyFont="1" applyFill="1" applyBorder="1"/>
    <xf numFmtId="171" fontId="1" fillId="0" borderId="1" xfId="1" applyNumberFormat="1" applyFont="1" applyFill="1" applyBorder="1"/>
    <xf numFmtId="43" fontId="1" fillId="0" borderId="1" xfId="0" applyNumberFormat="1" applyFont="1" applyFill="1" applyBorder="1"/>
    <xf numFmtId="0" fontId="21" fillId="3" borderId="0" xfId="0" applyFont="1" applyFill="1" applyAlignment="1">
      <alignment horizontal="left" vertical="top"/>
    </xf>
    <xf numFmtId="0" fontId="21" fillId="3" borderId="0" xfId="0" applyFont="1" applyFill="1"/>
    <xf numFmtId="43" fontId="3" fillId="0" borderId="0" xfId="1" applyFont="1" applyFill="1" applyAlignment="1">
      <alignment vertical="top" wrapText="1"/>
    </xf>
    <xf numFmtId="43" fontId="1" fillId="0" borderId="1" xfId="1" applyFont="1" applyFill="1" applyBorder="1"/>
    <xf numFmtId="43" fontId="31" fillId="3" borderId="0" xfId="1" applyFont="1" applyFill="1"/>
    <xf numFmtId="0" fontId="3" fillId="3" borderId="0" xfId="0" applyFont="1" applyFill="1"/>
    <xf numFmtId="171" fontId="1" fillId="5" borderId="1" xfId="1" applyNumberFormat="1" applyFont="1" applyFill="1" applyBorder="1"/>
    <xf numFmtId="0" fontId="32" fillId="3" borderId="1" xfId="0" applyFont="1" applyFill="1" applyBorder="1" applyAlignment="1">
      <alignment horizontal="center" vertical="center" wrapText="1"/>
    </xf>
    <xf numFmtId="9" fontId="2" fillId="3" borderId="1" xfId="0" applyNumberFormat="1" applyFont="1" applyFill="1" applyBorder="1" applyAlignment="1">
      <alignment horizontal="center" vertical="center" wrapText="1"/>
    </xf>
    <xf numFmtId="0" fontId="2" fillId="0" borderId="19" xfId="0" applyFont="1" applyBorder="1" applyAlignment="1">
      <alignment horizontal="justify" vertical="top" wrapText="1"/>
    </xf>
    <xf numFmtId="0" fontId="2" fillId="0" borderId="2" xfId="0" applyFont="1" applyFill="1" applyBorder="1" applyAlignment="1">
      <alignment horizontal="center" vertical="top" wrapText="1"/>
    </xf>
    <xf numFmtId="0" fontId="2" fillId="0" borderId="4" xfId="0" applyFont="1" applyFill="1" applyBorder="1" applyAlignment="1">
      <alignment horizontal="center" vertical="top" wrapText="1"/>
    </xf>
    <xf numFmtId="0" fontId="2" fillId="0" borderId="22" xfId="0" applyFont="1" applyFill="1" applyBorder="1" applyAlignment="1">
      <alignment horizontal="left" vertical="top" wrapText="1"/>
    </xf>
    <xf numFmtId="0" fontId="2" fillId="0" borderId="43" xfId="0" applyFont="1" applyFill="1" applyBorder="1" applyAlignment="1">
      <alignment horizontal="left" vertical="top" wrapText="1"/>
    </xf>
    <xf numFmtId="0" fontId="9" fillId="0" borderId="1" xfId="0" applyFont="1" applyBorder="1" applyAlignment="1">
      <alignment horizontal="justify" vertical="top" wrapText="1"/>
    </xf>
    <xf numFmtId="0" fontId="9" fillId="0" borderId="1" xfId="0" applyFont="1" applyBorder="1" applyAlignment="1">
      <alignment horizontal="center" vertical="top" wrapText="1"/>
    </xf>
    <xf numFmtId="0" fontId="2" fillId="0" borderId="19" xfId="0" applyFont="1" applyFill="1" applyBorder="1" applyAlignment="1">
      <alignment horizontal="left" vertical="top" wrapText="1"/>
    </xf>
    <xf numFmtId="166" fontId="9" fillId="11"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2" fillId="0" borderId="19" xfId="0" applyFont="1" applyFill="1" applyBorder="1" applyAlignment="1">
      <alignment horizontal="center" vertical="top" wrapText="1"/>
    </xf>
    <xf numFmtId="166" fontId="9" fillId="10" borderId="1" xfId="0" applyNumberFormat="1" applyFont="1" applyFill="1" applyBorder="1" applyAlignment="1">
      <alignment horizontal="center" vertical="center" wrapText="1"/>
    </xf>
    <xf numFmtId="0" fontId="1" fillId="0" borderId="0" xfId="0" applyFont="1" applyFill="1" applyBorder="1" applyAlignment="1">
      <alignment vertical="top" wrapText="1"/>
    </xf>
    <xf numFmtId="0" fontId="3" fillId="0" borderId="0" xfId="0" applyFont="1" applyBorder="1" applyAlignment="1">
      <alignment horizontal="justify" vertical="top" wrapText="1"/>
    </xf>
    <xf numFmtId="0" fontId="2" fillId="3" borderId="1" xfId="0" applyFont="1" applyFill="1" applyBorder="1" applyAlignment="1">
      <alignment horizontal="justify" vertical="top" wrapText="1"/>
    </xf>
    <xf numFmtId="0" fontId="2" fillId="3" borderId="28" xfId="0" applyFont="1" applyFill="1" applyBorder="1" applyAlignment="1">
      <alignment horizontal="justify" vertical="top" wrapText="1"/>
    </xf>
    <xf numFmtId="0" fontId="9" fillId="0" borderId="28" xfId="0" applyFont="1" applyBorder="1" applyAlignment="1">
      <alignment horizontal="justify" vertical="top"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26" xfId="0" applyFont="1" applyFill="1" applyBorder="1" applyAlignment="1">
      <alignment horizontal="justify" vertical="top" wrapText="1"/>
    </xf>
    <xf numFmtId="0" fontId="2" fillId="0" borderId="28" xfId="0" applyFont="1" applyFill="1" applyBorder="1" applyAlignment="1">
      <alignment horizontal="justify" vertical="top" wrapText="1"/>
    </xf>
    <xf numFmtId="0" fontId="2" fillId="0" borderId="30" xfId="0" applyFont="1" applyFill="1" applyBorder="1" applyAlignment="1">
      <alignment horizontal="justify" vertical="top" wrapText="1"/>
    </xf>
    <xf numFmtId="0" fontId="2" fillId="0" borderId="1" xfId="0" applyFont="1" applyFill="1" applyBorder="1" applyAlignment="1">
      <alignment horizontal="justify" vertical="top" wrapText="1"/>
    </xf>
    <xf numFmtId="0" fontId="18" fillId="2" borderId="1" xfId="0" applyFont="1" applyFill="1" applyBorder="1" applyAlignment="1">
      <alignment horizontal="center" vertical="center" wrapText="1"/>
    </xf>
    <xf numFmtId="0" fontId="18" fillId="2" borderId="31" xfId="0" applyFont="1" applyFill="1" applyBorder="1" applyAlignment="1">
      <alignment horizontal="center" vertical="center" wrapText="1"/>
    </xf>
    <xf numFmtId="0" fontId="2" fillId="3" borderId="30" xfId="0" applyFont="1" applyFill="1" applyBorder="1" applyAlignment="1">
      <alignment horizontal="center" vertical="top" wrapText="1"/>
    </xf>
    <xf numFmtId="0" fontId="2" fillId="3" borderId="1" xfId="0" applyFont="1" applyFill="1" applyBorder="1" applyAlignment="1">
      <alignment horizontal="center" vertical="top" wrapText="1"/>
    </xf>
    <xf numFmtId="0" fontId="17"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2" fillId="0" borderId="30" xfId="0" applyFont="1" applyFill="1" applyBorder="1" applyAlignment="1">
      <alignment horizontal="center" vertical="top" wrapText="1"/>
    </xf>
    <xf numFmtId="0" fontId="2" fillId="0" borderId="1" xfId="0" applyFont="1" applyFill="1" applyBorder="1" applyAlignment="1">
      <alignment horizontal="center" vertical="top" wrapText="1"/>
    </xf>
    <xf numFmtId="0" fontId="25" fillId="0" borderId="0" xfId="0" applyFont="1" applyFill="1" applyAlignment="1">
      <alignment horizontal="center" vertical="center" wrapText="1"/>
    </xf>
    <xf numFmtId="0" fontId="26" fillId="0" borderId="0" xfId="0" applyFont="1" applyAlignment="1">
      <alignment horizontal="center" vertical="center" wrapText="1"/>
    </xf>
    <xf numFmtId="0" fontId="8" fillId="0" borderId="0" xfId="0" applyFont="1" applyFill="1" applyBorder="1" applyAlignment="1">
      <alignment horizontal="justify" vertical="top" wrapText="1"/>
    </xf>
    <xf numFmtId="0" fontId="1" fillId="0" borderId="0" xfId="0" applyFont="1" applyAlignment="1">
      <alignment horizontal="justify" vertical="top" wrapText="1"/>
    </xf>
    <xf numFmtId="0" fontId="9" fillId="0" borderId="0" xfId="0" applyFont="1" applyFill="1" applyAlignment="1">
      <alignment horizontal="justify" vertical="top" wrapText="1"/>
    </xf>
    <xf numFmtId="0" fontId="9" fillId="0" borderId="0" xfId="0" applyFont="1" applyAlignment="1">
      <alignment horizontal="justify" vertical="top" wrapText="1"/>
    </xf>
    <xf numFmtId="0" fontId="2" fillId="2" borderId="6"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8" xfId="0" applyFont="1" applyFill="1" applyBorder="1" applyAlignment="1">
      <alignment horizontal="center" vertical="center" wrapText="1"/>
    </xf>
    <xf numFmtId="0" fontId="18" fillId="2" borderId="28" xfId="0" applyFont="1" applyFill="1" applyBorder="1" applyAlignment="1">
      <alignment horizontal="center" vertical="center" wrapText="1"/>
    </xf>
    <xf numFmtId="0" fontId="18" fillId="2" borderId="29" xfId="0" applyFont="1" applyFill="1" applyBorder="1" applyAlignment="1">
      <alignment horizontal="center" vertical="center" wrapText="1"/>
    </xf>
    <xf numFmtId="0" fontId="17" fillId="4" borderId="14" xfId="0" applyFont="1" applyFill="1" applyBorder="1" applyAlignment="1">
      <alignment horizontal="center" vertical="top" wrapText="1"/>
    </xf>
    <xf numFmtId="0" fontId="1" fillId="4" borderId="25" xfId="0" applyFont="1" applyFill="1" applyBorder="1" applyAlignment="1">
      <alignment horizontal="center" vertical="top" wrapText="1"/>
    </xf>
    <xf numFmtId="0" fontId="1" fillId="4" borderId="44" xfId="0" applyFont="1" applyFill="1" applyBorder="1" applyAlignment="1">
      <alignment horizontal="center" vertical="top" wrapText="1"/>
    </xf>
    <xf numFmtId="0" fontId="18" fillId="5" borderId="45" xfId="0" applyFont="1" applyFill="1" applyBorder="1" applyAlignment="1">
      <alignment horizontal="center" vertical="center"/>
    </xf>
    <xf numFmtId="0" fontId="1" fillId="5" borderId="46" xfId="0" applyFont="1" applyFill="1" applyBorder="1" applyAlignment="1">
      <alignment horizontal="center" vertical="center"/>
    </xf>
    <xf numFmtId="0" fontId="18" fillId="2" borderId="19" xfId="0" applyFont="1" applyFill="1" applyBorder="1" applyAlignment="1">
      <alignment horizontal="center" vertical="center" wrapText="1"/>
    </xf>
    <xf numFmtId="0" fontId="18" fillId="2" borderId="24" xfId="0" applyFont="1" applyFill="1" applyBorder="1" applyAlignment="1">
      <alignment horizontal="center" vertical="center" wrapText="1"/>
    </xf>
    <xf numFmtId="0" fontId="3" fillId="0" borderId="0" xfId="0" applyFont="1" applyFill="1" applyAlignment="1">
      <alignment horizontal="center" vertical="top" wrapText="1"/>
    </xf>
    <xf numFmtId="165" fontId="9" fillId="9" borderId="2" xfId="0" applyNumberFormat="1" applyFont="1" applyFill="1" applyBorder="1" applyAlignment="1">
      <alignment horizontal="center" vertical="center"/>
    </xf>
    <xf numFmtId="165" fontId="9" fillId="9" borderId="3" xfId="0" applyNumberFormat="1" applyFont="1" applyFill="1" applyBorder="1" applyAlignment="1">
      <alignment horizontal="center" vertical="center"/>
    </xf>
    <xf numFmtId="165" fontId="9" fillId="9" borderId="4" xfId="0" applyNumberFormat="1" applyFont="1" applyFill="1" applyBorder="1" applyAlignment="1">
      <alignment horizontal="center" vertical="center"/>
    </xf>
    <xf numFmtId="166" fontId="9" fillId="8" borderId="2" xfId="0" applyNumberFormat="1" applyFont="1" applyFill="1" applyBorder="1" applyAlignment="1">
      <alignment horizontal="center" vertical="center" wrapText="1"/>
    </xf>
    <xf numFmtId="166" fontId="9" fillId="8" borderId="4" xfId="0" applyNumberFormat="1" applyFont="1" applyFill="1" applyBorder="1" applyAlignment="1">
      <alignment horizontal="center" vertical="center" wrapText="1"/>
    </xf>
    <xf numFmtId="0" fontId="2" fillId="0" borderId="3" xfId="0" applyFont="1" applyFill="1" applyBorder="1" applyAlignment="1">
      <alignment horizontal="center" vertical="top" wrapText="1"/>
    </xf>
    <xf numFmtId="0" fontId="22" fillId="0" borderId="1"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22" fillId="0" borderId="37"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32" xfId="0" applyFont="1" applyFill="1" applyBorder="1" applyAlignment="1">
      <alignment horizontal="center" vertical="center" wrapText="1"/>
    </xf>
    <xf numFmtId="0" fontId="22" fillId="0" borderId="38" xfId="0" applyFont="1" applyFill="1" applyBorder="1" applyAlignment="1">
      <alignment horizontal="center" vertical="center" wrapText="1"/>
    </xf>
    <xf numFmtId="0" fontId="22" fillId="0" borderId="39" xfId="0" applyFont="1" applyFill="1" applyBorder="1" applyAlignment="1">
      <alignment horizontal="center" vertical="center" wrapText="1"/>
    </xf>
    <xf numFmtId="0" fontId="22" fillId="0" borderId="34" xfId="0" applyFont="1" applyFill="1" applyBorder="1" applyAlignment="1">
      <alignment horizontal="center" vertical="center" wrapText="1"/>
    </xf>
    <xf numFmtId="0" fontId="24" fillId="3" borderId="5" xfId="0" applyFont="1" applyFill="1" applyBorder="1" applyAlignment="1">
      <alignment horizontal="justify" vertical="top" wrapText="1"/>
    </xf>
    <xf numFmtId="0" fontId="0" fillId="3" borderId="5" xfId="0" applyFill="1" applyBorder="1" applyAlignment="1">
      <alignment horizontal="justify" vertical="top" wrapText="1"/>
    </xf>
    <xf numFmtId="0" fontId="20" fillId="0" borderId="13" xfId="0" applyFont="1" applyBorder="1" applyAlignment="1">
      <alignment horizontal="left" vertical="center"/>
    </xf>
    <xf numFmtId="0" fontId="20" fillId="0" borderId="36" xfId="0" applyFont="1" applyBorder="1" applyAlignment="1">
      <alignment horizontal="left" vertical="center"/>
    </xf>
    <xf numFmtId="0" fontId="21" fillId="0" borderId="13" xfId="0" applyFont="1" applyBorder="1" applyAlignment="1">
      <alignment horizontal="left" vertical="center"/>
    </xf>
    <xf numFmtId="0" fontId="21" fillId="0" borderId="36" xfId="0" applyFont="1" applyBorder="1" applyAlignment="1">
      <alignment horizontal="left" vertical="center"/>
    </xf>
    <xf numFmtId="0" fontId="21" fillId="0" borderId="11" xfId="0" applyFont="1" applyBorder="1" applyAlignment="1">
      <alignment horizontal="left" vertical="center"/>
    </xf>
    <xf numFmtId="0" fontId="20" fillId="0" borderId="35" xfId="0" applyFont="1" applyBorder="1" applyAlignment="1">
      <alignment horizontal="center" vertical="center" wrapText="1"/>
    </xf>
    <xf numFmtId="0" fontId="20" fillId="0" borderId="13" xfId="0" applyFont="1" applyBorder="1" applyAlignment="1">
      <alignment horizontal="left" vertical="center" wrapText="1"/>
    </xf>
    <xf numFmtId="0" fontId="20" fillId="0" borderId="36" xfId="0" applyFont="1" applyBorder="1" applyAlignment="1">
      <alignment horizontal="left" vertical="center" wrapText="1"/>
    </xf>
    <xf numFmtId="0" fontId="20" fillId="0" borderId="11" xfId="0" applyFont="1" applyBorder="1" applyAlignment="1">
      <alignment horizontal="left" vertical="center" wrapText="1"/>
    </xf>
    <xf numFmtId="0" fontId="20" fillId="0" borderId="11" xfId="0" applyFont="1" applyBorder="1" applyAlignment="1">
      <alignment horizontal="left" vertical="center"/>
    </xf>
    <xf numFmtId="0" fontId="20" fillId="0" borderId="25" xfId="0" applyFont="1" applyBorder="1" applyAlignment="1">
      <alignment horizontal="center" vertical="center"/>
    </xf>
    <xf numFmtId="0" fontId="22" fillId="0" borderId="6" xfId="0" applyFont="1" applyFill="1" applyBorder="1" applyAlignment="1">
      <alignment horizontal="left" vertical="center"/>
    </xf>
    <xf numFmtId="0" fontId="22" fillId="0" borderId="7" xfId="0" applyFont="1" applyFill="1" applyBorder="1" applyAlignment="1">
      <alignment horizontal="left" vertical="center"/>
    </xf>
    <xf numFmtId="0" fontId="22" fillId="0" borderId="8" xfId="0" applyFont="1" applyFill="1" applyBorder="1" applyAlignment="1">
      <alignment horizontal="left" vertical="center"/>
    </xf>
    <xf numFmtId="0" fontId="22" fillId="0" borderId="1" xfId="0" applyFont="1" applyFill="1" applyBorder="1" applyAlignment="1">
      <alignment horizontal="left" vertical="top" wrapText="1"/>
    </xf>
    <xf numFmtId="0" fontId="15" fillId="0" borderId="28" xfId="0" applyFont="1" applyBorder="1" applyAlignment="1">
      <alignment horizontal="justify" vertical="top" wrapText="1"/>
    </xf>
    <xf numFmtId="0" fontId="15" fillId="0" borderId="1" xfId="0" applyFont="1" applyBorder="1" applyAlignment="1">
      <alignment horizontal="justify" vertical="top" wrapText="1"/>
    </xf>
    <xf numFmtId="0" fontId="0" fillId="0" borderId="0" xfId="0" applyAlignment="1">
      <alignment horizontal="justify" vertical="top" wrapText="1"/>
    </xf>
    <xf numFmtId="0" fontId="14" fillId="0" borderId="26" xfId="0" applyFont="1" applyBorder="1" applyAlignment="1">
      <alignment horizontal="justify" vertical="top" wrapText="1"/>
    </xf>
    <xf numFmtId="0" fontId="14" fillId="0" borderId="30" xfId="0" applyFont="1" applyBorder="1" applyAlignment="1">
      <alignment horizontal="justify" vertical="top" wrapText="1"/>
    </xf>
    <xf numFmtId="0" fontId="0" fillId="0" borderId="25" xfId="0" applyBorder="1" applyAlignment="1">
      <alignment horizontal="justify" vertical="top" wrapText="1"/>
    </xf>
    <xf numFmtId="0" fontId="15" fillId="0" borderId="21" xfId="0" applyFont="1" applyBorder="1" applyAlignment="1">
      <alignment horizontal="justify" vertical="top" wrapText="1"/>
    </xf>
    <xf numFmtId="0" fontId="0" fillId="0" borderId="32" xfId="0" applyBorder="1" applyAlignment="1">
      <alignment horizontal="justify" vertical="top" wrapText="1"/>
    </xf>
    <xf numFmtId="0" fontId="15" fillId="0" borderId="16" xfId="0" applyFont="1" applyBorder="1" applyAlignment="1">
      <alignment horizontal="justify" vertical="top" wrapText="1"/>
    </xf>
    <xf numFmtId="0" fontId="0" fillId="0" borderId="9" xfId="0" applyBorder="1" applyAlignment="1">
      <alignment horizontal="justify" vertical="top" wrapText="1"/>
    </xf>
    <xf numFmtId="0" fontId="15" fillId="0" borderId="33" xfId="0" applyFont="1" applyBorder="1" applyAlignment="1">
      <alignment horizontal="justify" vertical="top" wrapText="1"/>
    </xf>
    <xf numFmtId="0" fontId="0" fillId="0" borderId="34" xfId="0" applyBorder="1" applyAlignment="1">
      <alignment horizontal="justify" vertical="top" wrapText="1"/>
    </xf>
    <xf numFmtId="0" fontId="15" fillId="0" borderId="29" xfId="0" applyFont="1" applyBorder="1" applyAlignment="1">
      <alignment horizontal="justify" vertical="top" wrapText="1"/>
    </xf>
    <xf numFmtId="0" fontId="15" fillId="0" borderId="31" xfId="0" applyFont="1" applyBorder="1" applyAlignment="1">
      <alignment horizontal="justify" vertical="top" wrapText="1"/>
    </xf>
    <xf numFmtId="0" fontId="5" fillId="0" borderId="25" xfId="0" applyFont="1" applyBorder="1" applyAlignment="1">
      <alignment vertical="top"/>
    </xf>
    <xf numFmtId="0" fontId="12" fillId="0" borderId="0" xfId="0" applyFont="1" applyAlignment="1">
      <alignment horizontal="justify" vertical="top" wrapText="1"/>
    </xf>
    <xf numFmtId="0" fontId="5" fillId="0" borderId="28" xfId="0" applyFont="1" applyBorder="1" applyAlignment="1">
      <alignment horizontal="justify" vertical="top" wrapText="1"/>
    </xf>
    <xf numFmtId="0" fontId="5" fillId="0" borderId="49" xfId="0" applyFont="1" applyBorder="1" applyAlignment="1">
      <alignment horizontal="center" vertical="top" wrapText="1"/>
    </xf>
    <xf numFmtId="0" fontId="5" fillId="0" borderId="50" xfId="0" applyFont="1" applyBorder="1" applyAlignment="1">
      <alignment horizontal="center" vertical="top" wrapText="1"/>
    </xf>
    <xf numFmtId="0" fontId="5" fillId="0" borderId="51" xfId="0" applyFont="1" applyBorder="1" applyAlignment="1">
      <alignment horizontal="center" vertical="top" wrapText="1"/>
    </xf>
    <xf numFmtId="0" fontId="5" fillId="0" borderId="25" xfId="0" applyFont="1" applyBorder="1" applyAlignment="1">
      <alignment horizontal="justify" vertical="top" wrapText="1"/>
    </xf>
    <xf numFmtId="0" fontId="15" fillId="0" borderId="21" xfId="0" applyFont="1" applyBorder="1" applyAlignment="1">
      <alignment horizontal="left" vertical="top" wrapText="1"/>
    </xf>
    <xf numFmtId="0" fontId="15" fillId="0" borderId="32" xfId="0" applyFont="1" applyBorder="1" applyAlignment="1">
      <alignment horizontal="left" vertical="top" wrapText="1"/>
    </xf>
    <xf numFmtId="0" fontId="15" fillId="0" borderId="16" xfId="0" applyFont="1" applyBorder="1" applyAlignment="1">
      <alignment horizontal="left" vertical="top" wrapText="1"/>
    </xf>
    <xf numFmtId="0" fontId="15" fillId="0" borderId="9" xfId="0" applyFont="1" applyBorder="1" applyAlignment="1">
      <alignment horizontal="left" vertical="top" wrapText="1"/>
    </xf>
    <xf numFmtId="0" fontId="15" fillId="0" borderId="33" xfId="0" applyFont="1" applyBorder="1" applyAlignment="1">
      <alignment horizontal="left" vertical="top" wrapText="1"/>
    </xf>
    <xf numFmtId="0" fontId="15" fillId="0" borderId="34" xfId="0" applyFont="1" applyBorder="1" applyAlignment="1">
      <alignment horizontal="left" vertical="top" wrapText="1"/>
    </xf>
    <xf numFmtId="0" fontId="7" fillId="0" borderId="14" xfId="0" applyFont="1" applyBorder="1" applyAlignment="1">
      <alignment horizontal="center" vertical="top" wrapText="1"/>
    </xf>
    <xf numFmtId="0" fontId="7" fillId="0" borderId="15" xfId="0" applyFont="1" applyBorder="1" applyAlignment="1">
      <alignment horizontal="center" vertical="top" wrapText="1"/>
    </xf>
    <xf numFmtId="0" fontId="7" fillId="0" borderId="16" xfId="0" applyFont="1" applyBorder="1" applyAlignment="1">
      <alignment horizontal="left" vertical="top" wrapText="1"/>
    </xf>
    <xf numFmtId="0" fontId="7" fillId="0" borderId="12" xfId="0" applyFont="1" applyBorder="1" applyAlignment="1">
      <alignment horizontal="left" vertical="top" wrapText="1"/>
    </xf>
    <xf numFmtId="0" fontId="11" fillId="0" borderId="13" xfId="0" applyFont="1" applyBorder="1" applyAlignment="1">
      <alignment horizontal="justify" vertical="top" wrapText="1"/>
    </xf>
    <xf numFmtId="0" fontId="11" fillId="0" borderId="11" xfId="0" applyFont="1" applyBorder="1" applyAlignment="1">
      <alignment horizontal="justify" vertical="top" wrapText="1"/>
    </xf>
  </cellXfs>
  <cellStyles count="4">
    <cellStyle name="Millares" xfId="1" builtinId="3"/>
    <cellStyle name="Millares 2" xfId="3" xr:uid="{00000000-0005-0000-0000-000001000000}"/>
    <cellStyle name="Normal" xfId="0" builtinId="0"/>
    <cellStyle name="Porcentaje" xfId="2" builtinId="5"/>
  </cellStyles>
  <dxfs count="83">
    <dxf>
      <font>
        <strike val="0"/>
        <outline val="0"/>
        <shadow val="0"/>
        <u val="none"/>
        <vertAlign val="baseline"/>
        <sz val="9"/>
        <name val="Calibri"/>
        <scheme val="minor"/>
      </font>
      <alignment horizontal="center" textRotation="0" indent="0" justifyLastLine="0" shrinkToFit="0" readingOrder="0"/>
    </dxf>
    <dxf>
      <font>
        <strike val="0"/>
        <outline val="0"/>
        <shadow val="0"/>
        <u val="none"/>
        <vertAlign val="baseline"/>
        <sz val="9"/>
        <name val="Calibri"/>
        <scheme val="minor"/>
      </font>
      <border diagonalUp="0" diagonalDown="0" outline="0">
        <left style="medium">
          <color indexed="64"/>
        </left>
        <right style="medium">
          <color indexed="64"/>
        </right>
        <top/>
        <bottom/>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9"/>
        <name val="Calibri"/>
        <scheme val="minor"/>
      </font>
    </dxf>
    <dxf>
      <font>
        <b val="0"/>
        <strike val="0"/>
        <outline val="0"/>
        <shadow val="0"/>
        <u val="none"/>
        <vertAlign val="baseline"/>
        <sz val="9"/>
        <name val="Calibri"/>
        <scheme val="minor"/>
      </font>
    </dxf>
    <dxf>
      <font>
        <strike val="0"/>
        <outline val="0"/>
        <shadow val="0"/>
        <u val="none"/>
        <vertAlign val="baseline"/>
        <sz val="9"/>
        <name val="Calibri"/>
        <scheme val="minor"/>
      </font>
      <alignment horizontal="center" textRotation="0" indent="0" justifyLastLine="0" shrinkToFit="0" readingOrder="0"/>
    </dxf>
    <dxf>
      <font>
        <strike val="0"/>
        <outline val="0"/>
        <shadow val="0"/>
        <u val="none"/>
        <vertAlign val="baseline"/>
        <sz val="9"/>
        <name val="Calibri"/>
        <scheme val="minor"/>
      </font>
      <border diagonalUp="0" diagonalDown="0" outline="0">
        <left style="medium">
          <color indexed="64"/>
        </left>
        <right style="medium">
          <color indexed="64"/>
        </right>
        <top/>
        <bottom/>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9"/>
        <name val="Calibri"/>
        <scheme val="minor"/>
      </font>
    </dxf>
    <dxf>
      <font>
        <b val="0"/>
        <strike val="0"/>
        <outline val="0"/>
        <shadow val="0"/>
        <u val="none"/>
        <vertAlign val="baseline"/>
        <sz val="9"/>
        <name val="Calibri"/>
        <scheme val="minor"/>
      </font>
    </dxf>
    <dxf>
      <font>
        <strike val="0"/>
        <outline val="0"/>
        <shadow val="0"/>
        <u val="none"/>
        <vertAlign val="baseline"/>
        <sz val="9"/>
        <name val="Calibri"/>
        <scheme val="minor"/>
      </font>
      <alignment horizontal="center" textRotation="0" indent="0" justifyLastLine="0" shrinkToFit="0" readingOrder="0"/>
    </dxf>
    <dxf>
      <font>
        <strike val="0"/>
        <outline val="0"/>
        <shadow val="0"/>
        <u val="none"/>
        <vertAlign val="baseline"/>
        <sz val="9"/>
        <name val="Calibri"/>
        <scheme val="minor"/>
      </font>
      <border diagonalUp="0" diagonalDown="0" outline="0">
        <left style="medium">
          <color indexed="64"/>
        </left>
        <right style="medium">
          <color indexed="64"/>
        </right>
        <top/>
        <bottom/>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9"/>
        <name val="Calibri"/>
        <scheme val="minor"/>
      </font>
    </dxf>
    <dxf>
      <font>
        <b val="0"/>
        <strike val="0"/>
        <outline val="0"/>
        <shadow val="0"/>
        <u val="none"/>
        <vertAlign val="baseline"/>
        <sz val="9"/>
        <name val="Calibri"/>
        <scheme val="minor"/>
      </font>
    </dxf>
    <dxf>
      <font>
        <strike val="0"/>
        <outline val="0"/>
        <shadow val="0"/>
        <u val="none"/>
        <vertAlign val="baseline"/>
        <sz val="9"/>
        <name val="Calibri"/>
        <scheme val="minor"/>
      </font>
      <alignment horizontal="center" textRotation="0" indent="0" justifyLastLine="0" shrinkToFit="0" readingOrder="0"/>
    </dxf>
    <dxf>
      <font>
        <strike val="0"/>
        <outline val="0"/>
        <shadow val="0"/>
        <u val="none"/>
        <vertAlign val="baseline"/>
        <sz val="9"/>
        <name val="Calibri"/>
        <scheme val="minor"/>
      </font>
      <border diagonalUp="0" diagonalDown="0" outline="0">
        <left style="medium">
          <color indexed="64"/>
        </left>
        <right style="medium">
          <color indexed="64"/>
        </right>
        <top/>
        <bottom/>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9"/>
        <name val="Calibri"/>
        <scheme val="minor"/>
      </font>
    </dxf>
    <dxf>
      <font>
        <b val="0"/>
        <strike val="0"/>
        <outline val="0"/>
        <shadow val="0"/>
        <u val="none"/>
        <vertAlign val="baseline"/>
        <sz val="9"/>
        <name val="Calibri"/>
        <scheme val="minor"/>
      </font>
    </dxf>
    <dxf>
      <font>
        <strike val="0"/>
        <outline val="0"/>
        <shadow val="0"/>
        <u val="none"/>
        <vertAlign val="baseline"/>
        <sz val="9"/>
        <name val="Calibri"/>
        <scheme val="minor"/>
      </font>
    </dxf>
    <dxf>
      <font>
        <strike val="0"/>
        <outline val="0"/>
        <shadow val="0"/>
        <u val="none"/>
        <vertAlign val="baseline"/>
        <sz val="9"/>
        <name val="Calibri"/>
        <scheme val="minor"/>
      </font>
      <border diagonalUp="0" diagonalDown="0">
        <left style="medium">
          <color indexed="64"/>
        </left>
        <right style="medium">
          <color indexed="64"/>
        </right>
        <top/>
        <bottom/>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9"/>
        <name val="Calibri"/>
        <scheme val="minor"/>
      </font>
    </dxf>
    <dxf>
      <font>
        <b val="0"/>
        <strike val="0"/>
        <outline val="0"/>
        <shadow val="0"/>
        <u val="none"/>
        <vertAlign val="baseline"/>
        <sz val="9"/>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border diagonalUp="0" diagonalDown="0" outline="0">
        <left style="medium">
          <color indexed="64"/>
        </left>
        <right style="medium">
          <color indexed="64"/>
        </right>
        <top/>
        <bottom/>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9"/>
        <color theme="1"/>
        <name val="Calibri"/>
        <scheme val="minor"/>
      </font>
    </dxf>
    <dxf>
      <font>
        <b val="0"/>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border diagonalUp="0" diagonalDown="0" outline="0">
        <left style="medium">
          <color indexed="64"/>
        </left>
        <right style="medium">
          <color indexed="64"/>
        </right>
        <top/>
        <bottom/>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9"/>
        <color theme="1"/>
        <name val="Calibri"/>
        <scheme val="minor"/>
      </font>
    </dxf>
    <dxf>
      <font>
        <b val="0"/>
        <strike val="0"/>
        <outline val="0"/>
        <shadow val="0"/>
        <u val="none"/>
        <vertAlign val="baseline"/>
        <sz val="9"/>
        <color theme="1"/>
        <name val="Calibri"/>
        <scheme val="minor"/>
      </font>
    </dxf>
    <dxf>
      <border diagonalUp="0" diagonalDown="0">
        <left style="medium">
          <color indexed="64"/>
        </left>
        <right style="medium">
          <color indexed="64"/>
        </right>
        <top/>
        <bottom/>
      </border>
    </dxf>
    <dxf>
      <border diagonalUp="0" diagonalDown="0">
        <left style="medium">
          <color indexed="64"/>
        </left>
        <right style="medium">
          <color indexed="64"/>
        </right>
        <top style="medium">
          <color indexed="64"/>
        </top>
        <bottom style="medium">
          <color indexed="64"/>
        </bottom>
      </border>
    </dxf>
    <dxf>
      <font>
        <b val="0"/>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border diagonalUp="0" diagonalDown="0" outline="0">
        <left style="medium">
          <color indexed="64"/>
        </left>
        <right style="medium">
          <color indexed="64"/>
        </right>
        <top/>
        <bottom/>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9"/>
        <color theme="1"/>
        <name val="Calibri"/>
        <scheme val="minor"/>
      </font>
    </dxf>
    <dxf>
      <font>
        <b val="0"/>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border diagonalUp="0" diagonalDown="0" outline="0">
        <left style="medium">
          <color indexed="64"/>
        </left>
        <right style="medium">
          <color indexed="64"/>
        </right>
        <top/>
        <bottom/>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9"/>
        <color theme="1"/>
        <name val="Calibri"/>
        <scheme val="minor"/>
      </font>
    </dxf>
    <dxf>
      <font>
        <b val="0"/>
        <strike val="0"/>
        <outline val="0"/>
        <shadow val="0"/>
        <u val="none"/>
        <vertAlign val="baseline"/>
        <sz val="9"/>
        <color theme="1"/>
        <name val="Calibri"/>
        <scheme val="minor"/>
      </font>
    </dxf>
    <dxf>
      <font>
        <strike val="0"/>
        <outline val="0"/>
        <shadow val="0"/>
        <u val="none"/>
        <vertAlign val="baseline"/>
        <sz val="9"/>
        <name val="Calibri"/>
        <scheme val="minor"/>
      </font>
    </dxf>
    <dxf>
      <font>
        <strike val="0"/>
        <outline val="0"/>
        <shadow val="0"/>
        <u val="none"/>
        <vertAlign val="baseline"/>
        <sz val="9"/>
        <name val="Calibri"/>
        <scheme val="minor"/>
      </font>
      <border diagonalUp="0" diagonalDown="0" outline="0">
        <left style="medium">
          <color indexed="64"/>
        </left>
        <right style="medium">
          <color indexed="64"/>
        </right>
        <top/>
        <bottom/>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9"/>
        <name val="Calibri"/>
        <scheme val="minor"/>
      </font>
    </dxf>
    <dxf>
      <font>
        <b val="0"/>
        <strike val="0"/>
        <outline val="0"/>
        <shadow val="0"/>
        <u val="none"/>
        <vertAlign val="baseline"/>
        <sz val="9"/>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border diagonalUp="0" diagonalDown="0" outline="0">
        <left style="medium">
          <color indexed="64"/>
        </left>
        <right style="medium">
          <color indexed="64"/>
        </right>
        <top/>
        <bottom/>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9"/>
        <color theme="1"/>
        <name val="Calibri"/>
        <scheme val="minor"/>
      </font>
    </dxf>
    <dxf>
      <font>
        <b val="0"/>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border diagonalUp="0" diagonalDown="0" outline="0">
        <left style="medium">
          <color indexed="64"/>
        </left>
        <right style="medium">
          <color indexed="64"/>
        </right>
        <top/>
        <bottom/>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9"/>
        <color theme="1"/>
        <name val="Calibri"/>
        <scheme val="minor"/>
      </font>
    </dxf>
    <dxf>
      <font>
        <b val="0"/>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border diagonalUp="0" diagonalDown="0" outline="0">
        <left style="medium">
          <color indexed="64"/>
        </left>
        <right style="medium">
          <color indexed="64"/>
        </right>
        <top/>
        <bottom/>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9"/>
        <color theme="1"/>
        <name val="Calibri"/>
        <scheme val="minor"/>
      </font>
    </dxf>
    <dxf>
      <font>
        <b val="0"/>
        <strike val="0"/>
        <outline val="0"/>
        <shadow val="0"/>
        <u val="none"/>
        <vertAlign val="baseline"/>
        <sz val="9"/>
        <color theme="1"/>
        <name val="Calibri"/>
        <scheme val="minor"/>
      </font>
    </dxf>
    <dxf>
      <font>
        <strike val="0"/>
        <outline val="0"/>
        <shadow val="0"/>
        <u val="none"/>
        <vertAlign val="baseline"/>
        <sz val="9"/>
        <color theme="1"/>
        <name val="Calibri"/>
        <scheme val="minor"/>
      </font>
      <alignment textRotation="0" wrapText="0" indent="0" justifyLastLine="0" shrinkToFit="0" readingOrder="0"/>
    </dxf>
    <dxf>
      <font>
        <strike val="0"/>
        <outline val="0"/>
        <shadow val="0"/>
        <u val="none"/>
        <vertAlign val="baseline"/>
        <sz val="9"/>
        <color theme="1"/>
        <name val="Calibri"/>
        <scheme val="minor"/>
      </font>
      <border diagonalUp="0" diagonalDown="0" outline="0">
        <left style="medium">
          <color indexed="64"/>
        </left>
        <right style="medium">
          <color indexed="64"/>
        </right>
        <top/>
        <bottom/>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9"/>
        <color theme="1"/>
        <name val="Calibri"/>
        <scheme val="minor"/>
      </font>
    </dxf>
    <dxf>
      <font>
        <b val="0"/>
        <strike val="0"/>
        <outline val="0"/>
        <shadow val="0"/>
        <u val="none"/>
        <vertAlign val="baseline"/>
        <sz val="9"/>
        <color theme="1"/>
        <name val="Calibri"/>
        <scheme val="minor"/>
      </font>
    </dxf>
    <dxf>
      <font>
        <strike val="0"/>
        <outline val="0"/>
        <shadow val="0"/>
        <u val="none"/>
        <vertAlign val="baseline"/>
        <sz val="9"/>
        <color theme="1"/>
        <name val="Calibri"/>
        <scheme val="minor"/>
      </font>
      <border outline="0">
        <left style="medium">
          <color indexed="64"/>
        </left>
      </border>
    </dxf>
    <dxf>
      <font>
        <strike val="0"/>
        <outline val="0"/>
        <shadow val="0"/>
        <u val="none"/>
        <vertAlign val="baseline"/>
        <sz val="9"/>
        <color theme="1"/>
        <name val="Calibri"/>
        <scheme val="minor"/>
      </font>
      <alignment horizontal="general" textRotation="0" wrapText="1" indent="0" justifyLastLine="0" shrinkToFit="0" readingOrder="0"/>
      <border diagonalUp="0" diagonalDown="0" outline="0">
        <left style="medium">
          <color indexed="64"/>
        </left>
        <right style="medium">
          <color indexed="64"/>
        </right>
        <top/>
        <bottom/>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9"/>
        <color theme="1"/>
        <name val="Calibri"/>
        <scheme val="minor"/>
      </font>
    </dxf>
    <dxf>
      <font>
        <b val="0"/>
        <strike val="0"/>
        <outline val="0"/>
        <shadow val="0"/>
        <u val="none"/>
        <vertAlign val="baseline"/>
        <sz val="9"/>
        <color theme="1"/>
        <name val="Calibri"/>
        <scheme val="minor"/>
      </font>
    </dxf>
    <dxf>
      <font>
        <strike val="0"/>
        <outline val="0"/>
        <shadow val="0"/>
        <u val="none"/>
        <vertAlign val="baseline"/>
        <sz val="9"/>
        <name val="Calibri"/>
        <scheme val="minor"/>
      </font>
      <border outline="0">
        <left style="medium">
          <color indexed="64"/>
        </left>
      </border>
    </dxf>
    <dxf>
      <font>
        <strike val="0"/>
        <outline val="0"/>
        <shadow val="0"/>
        <u val="none"/>
        <vertAlign val="baseline"/>
        <sz val="9"/>
        <name val="Calibri"/>
        <scheme val="minor"/>
      </font>
      <alignment horizontal="general" vertical="center" textRotation="0" indent="0" justifyLastLine="0" shrinkToFit="0" readingOrder="0"/>
      <border diagonalUp="0" diagonalDown="0" outline="0">
        <left style="medium">
          <color indexed="64"/>
        </left>
        <right style="medium">
          <color indexed="64"/>
        </right>
        <top/>
        <bottom/>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9"/>
        <name val="Calibri"/>
        <scheme val="minor"/>
      </font>
    </dxf>
    <dxf>
      <font>
        <b val="0"/>
        <strike val="0"/>
        <outline val="0"/>
        <shadow val="0"/>
        <u val="none"/>
        <vertAlign val="baseline"/>
        <sz val="9"/>
        <name val="Calibri"/>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866775</xdr:colOff>
      <xdr:row>0</xdr:row>
      <xdr:rowOff>123825</xdr:rowOff>
    </xdr:from>
    <xdr:to>
      <xdr:col>3</xdr:col>
      <xdr:colOff>962026</xdr:colOff>
      <xdr:row>0</xdr:row>
      <xdr:rowOff>523875</xdr:rowOff>
    </xdr:to>
    <xdr:pic>
      <xdr:nvPicPr>
        <xdr:cNvPr id="2" name="1 Imagen" descr="logo final Ministerio de HAcienda-0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28775" y="123825"/>
          <a:ext cx="2257426" cy="400050"/>
        </a:xfrm>
        <a:prstGeom prst="rect">
          <a:avLst/>
        </a:prstGeom>
        <a:noFill/>
        <a:ln>
          <a:noFill/>
        </a:ln>
      </xdr:spPr>
    </xdr:pic>
    <xdr:clientData/>
  </xdr:twoCellAnchor>
  <xdr:twoCellAnchor editAs="oneCell">
    <xdr:from>
      <xdr:col>0</xdr:col>
      <xdr:colOff>0</xdr:colOff>
      <xdr:row>0</xdr:row>
      <xdr:rowOff>123825</xdr:rowOff>
    </xdr:from>
    <xdr:to>
      <xdr:col>1</xdr:col>
      <xdr:colOff>777921</xdr:colOff>
      <xdr:row>0</xdr:row>
      <xdr:rowOff>504825</xdr:rowOff>
    </xdr:to>
    <xdr:pic>
      <xdr:nvPicPr>
        <xdr:cNvPr id="3" name="2 Imagen">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23825"/>
          <a:ext cx="1644464" cy="381000"/>
        </a:xfrm>
        <a:prstGeom prst="rect">
          <a:avLst/>
        </a:prstGeom>
        <a:noFill/>
        <a:ln>
          <a:no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4:C18" totalsRowShown="0" headerRowDxfId="82" dataDxfId="81" tableBorderDxfId="80" dataCellStyle="Normal">
  <tableColumns count="2">
    <tableColumn id="1" xr3:uid="{00000000-0010-0000-0000-000001000000}" name="ELEMENTO" dataDxfId="79" dataCellStyle="Normal"/>
    <tableColumn id="2" xr3:uid="{00000000-0010-0000-0000-000002000000}" name="DESCRIPCIÓN" dataDxfId="78" dataCellStyle="Normal"/>
  </tableColumns>
  <tableStyleInfo name="TableStyleMedium9"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a13456789111213144041" displayName="Tabla13456789111213144041" ref="B4:C18" totalsRowShown="0" headerRowDxfId="37" tableBorderDxfId="36">
  <tableColumns count="2">
    <tableColumn id="1" xr3:uid="{00000000-0010-0000-0900-000001000000}" name="ELEMENTO" dataDxfId="35"/>
    <tableColumn id="2" xr3:uid="{00000000-0010-0000-0900-000002000000}" name="DESCRIPCIÓN"/>
  </tableColumns>
  <tableStyleInfo name="TableStyleMedium9"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A000000}" name="Tabla1345678911323316" displayName="Tabla1345678911323316" ref="B4:C18" totalsRowShown="0" headerRowDxfId="34" dataDxfId="33" tableBorderDxfId="32">
  <tableColumns count="2">
    <tableColumn id="1" xr3:uid="{00000000-0010-0000-0A00-000001000000}" name="ELEMENTO" dataDxfId="31"/>
    <tableColumn id="2" xr3:uid="{00000000-0010-0000-0A00-000002000000}" name="DESCRIPCIÓN" dataDxfId="30"/>
  </tableColumns>
  <tableStyleInfo name="TableStyleMedium9"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B000000}" name="Tabla1345678911323334" displayName="Tabla1345678911323334" ref="B4:C18" totalsRowShown="0" headerRowDxfId="29" dataDxfId="28" tableBorderDxfId="27">
  <tableColumns count="2">
    <tableColumn id="1" xr3:uid="{00000000-0010-0000-0B00-000001000000}" name="ELEMENTO" dataDxfId="26"/>
    <tableColumn id="2" xr3:uid="{00000000-0010-0000-0B00-000002000000}" name="DESCRIPCIÓN" dataDxfId="25"/>
  </tableColumns>
  <tableStyleInfo name="TableStyleMedium9"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Tabla134567891132333435" displayName="Tabla134567891132333435" ref="B4:C18" totalsRowShown="0" headerRowDxfId="24" dataDxfId="23" tableBorderDxfId="22">
  <tableColumns count="2">
    <tableColumn id="1" xr3:uid="{00000000-0010-0000-0C00-000001000000}" name="ELEMENTO" dataDxfId="21"/>
    <tableColumn id="2" xr3:uid="{00000000-0010-0000-0C00-000002000000}" name="DESCRIPCIÓN" dataDxfId="20"/>
  </tableColumns>
  <tableStyleInfo name="TableStyleMedium9"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Tabla134567891112131415161748" displayName="Tabla134567891112131415161748" ref="B4:C18" totalsRowShown="0" headerRowDxfId="19" dataDxfId="18" tableBorderDxfId="17">
  <tableColumns count="2">
    <tableColumn id="1" xr3:uid="{00000000-0010-0000-0D00-000001000000}" name="ELEMENTO" dataDxfId="16"/>
    <tableColumn id="2" xr3:uid="{00000000-0010-0000-0D00-000002000000}" name="DESCRIPCIÓN" dataDxfId="15"/>
  </tableColumns>
  <tableStyleInfo name="TableStyleMedium9"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Tabla1345678911121314151644" displayName="Tabla1345678911121314151644" ref="B4:C18" totalsRowShown="0" headerRowDxfId="14" dataDxfId="13" tableBorderDxfId="12">
  <tableColumns count="2">
    <tableColumn id="1" xr3:uid="{00000000-0010-0000-0E00-000001000000}" name="ELEMENTO" dataDxfId="11"/>
    <tableColumn id="2" xr3:uid="{00000000-0010-0000-0E00-000002000000}" name="DESCRIPCIÓN" dataDxfId="10"/>
  </tableColumns>
  <tableStyleInfo name="TableStyleMedium9"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Tabla134567891112131415161718192051" displayName="Tabla134567891112131415161718192051" ref="B4:C18" totalsRowShown="0" headerRowDxfId="9" dataDxfId="8" tableBorderDxfId="7">
  <tableColumns count="2">
    <tableColumn id="1" xr3:uid="{00000000-0010-0000-0F00-000001000000}" name="ELEMENTO" dataDxfId="6"/>
    <tableColumn id="2" xr3:uid="{00000000-0010-0000-0F00-000002000000}" name="DESCRIPCIÓN" dataDxfId="5"/>
  </tableColumns>
  <tableStyleInfo name="TableStyleMedium9"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0000000}" name="Tabla13456789111213141516171849" displayName="Tabla13456789111213141516171849" ref="B4:C18" totalsRowShown="0" headerRowDxfId="4" dataDxfId="3" tableBorderDxfId="2">
  <tableColumns count="2">
    <tableColumn id="1" xr3:uid="{00000000-0010-0000-1000-000001000000}" name="ELEMENTO" dataDxfId="1"/>
    <tableColumn id="2" xr3:uid="{00000000-0010-0000-1000-000002000000}" name="DESCRIPCIÓN" dataDxfId="0"/>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a13456789111213" displayName="Tabla13456789111213" ref="B4:C18" totalsRowShown="0" headerRowDxfId="77" dataDxfId="76" tableBorderDxfId="75">
  <tableColumns count="2">
    <tableColumn id="1" xr3:uid="{00000000-0010-0000-0100-000001000000}" name="ELEMENTO" dataDxfId="74"/>
    <tableColumn id="2" xr3:uid="{00000000-0010-0000-0100-000002000000}" name="DESCRIPCIÓN" dataDxfId="73"/>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a1345678911" displayName="Tabla1345678911" ref="B4:C18" totalsRowShown="0" headerRowDxfId="72" dataDxfId="71" tableBorderDxfId="70">
  <tableColumns count="2">
    <tableColumn id="1" xr3:uid="{00000000-0010-0000-0200-000001000000}" name="ELEMENTO" dataDxfId="69"/>
    <tableColumn id="2" xr3:uid="{00000000-0010-0000-0200-000002000000}" name="DESCRIPCIÓN" dataDxfId="68"/>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la1345678" displayName="Tabla1345678" ref="B4:C18" totalsRowShown="0" headerRowDxfId="67" dataDxfId="66" tableBorderDxfId="65">
  <tableColumns count="2">
    <tableColumn id="1" xr3:uid="{00000000-0010-0000-0300-000001000000}" name="ELEMENTO" dataDxfId="64"/>
    <tableColumn id="2" xr3:uid="{00000000-0010-0000-0300-000002000000}" name="DESCRIPCIÓN" dataDxfId="63"/>
  </tableColumns>
  <tableStyleInfo name="TableStyleMedium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a134567891112" displayName="Tabla134567891112" ref="B4:C18" totalsRowShown="0" headerRowDxfId="62" dataDxfId="61" tableBorderDxfId="60">
  <tableColumns count="2">
    <tableColumn id="1" xr3:uid="{00000000-0010-0000-0400-000001000000}" name="ELEMENTO" dataDxfId="59"/>
    <tableColumn id="2" xr3:uid="{00000000-0010-0000-0400-000002000000}" name="DESCRIPCIÓN" dataDxfId="58"/>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5000000}" name="Tabla1345678911121314" displayName="Tabla1345678911121314" ref="B4:C18" totalsRowShown="0" headerRowDxfId="57" dataDxfId="56" tableBorderDxfId="55">
  <tableColumns count="2">
    <tableColumn id="1" xr3:uid="{00000000-0010-0000-0500-000001000000}" name="ELEMENTO" dataDxfId="54"/>
    <tableColumn id="2" xr3:uid="{00000000-0010-0000-0500-000002000000}" name="DESCRIPCIÓN" dataDxfId="53"/>
  </tableColumns>
  <tableStyleInfo name="TableStyleMedium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6000000}" name="Tabla134567891112131415" displayName="Tabla134567891112131415" ref="B4:C18" totalsRowShown="0" headerRowDxfId="52" dataDxfId="51" tableBorderDxfId="50">
  <tableColumns count="2">
    <tableColumn id="1" xr3:uid="{00000000-0010-0000-0600-000001000000}" name="ELEMENTO" dataDxfId="49"/>
    <tableColumn id="2" xr3:uid="{00000000-0010-0000-0600-000002000000}" name="DESCRIPCIÓN" dataDxfId="48"/>
  </tableColumns>
  <tableStyleInfo name="TableStyleMedium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a1345678911121314404142" displayName="Tabla1345678911121314404142" ref="B4:C18" totalsRowShown="0" headerRowDxfId="47" dataDxfId="46" tableBorderDxfId="45">
  <tableColumns count="2">
    <tableColumn id="1" xr3:uid="{00000000-0010-0000-0700-000001000000}" name="ELEMENTO" dataDxfId="44"/>
    <tableColumn id="2" xr3:uid="{00000000-0010-0000-0700-000002000000}" name="DESCRIPCIÓN" dataDxfId="43"/>
  </tableColumns>
  <tableStyleInfo name="TableStyleMedium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a134567891112131440" displayName="Tabla134567891112131440" ref="B4:C18" totalsRowShown="0" headerRowDxfId="42" dataDxfId="41" tableBorderDxfId="40">
  <tableColumns count="2">
    <tableColumn id="1" xr3:uid="{00000000-0010-0000-0800-000001000000}" name="ELEMENTO" dataDxfId="39"/>
    <tableColumn id="2" xr3:uid="{00000000-0010-0000-0800-000002000000}" name="DESCRIPCIÓN" dataDxfId="38"/>
  </tableColumns>
  <tableStyleInfo name="TableStyleMedium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4.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5.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6.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7.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8.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20.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21.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22.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23.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24.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96"/>
  <sheetViews>
    <sheetView tabSelected="1" topLeftCell="O28" zoomScale="70" zoomScaleNormal="70" zoomScalePageLayoutView="40" workbookViewId="0">
      <selection activeCell="AC30" sqref="AC30"/>
    </sheetView>
  </sheetViews>
  <sheetFormatPr baseColWidth="10" defaultRowHeight="12.75" x14ac:dyDescent="0.2"/>
  <cols>
    <col min="1" max="1" width="13.140625" style="52" customWidth="1"/>
    <col min="2" max="2" width="14.85546875" style="52" customWidth="1"/>
    <col min="3" max="3" width="17.5703125" style="52" customWidth="1"/>
    <col min="4" max="4" width="20" style="52" customWidth="1"/>
    <col min="5" max="5" width="21.42578125" style="52" customWidth="1"/>
    <col min="6" max="6" width="17.85546875" style="52" customWidth="1"/>
    <col min="7" max="7" width="14.28515625" style="52" customWidth="1"/>
    <col min="8" max="8" width="15.42578125" style="52" customWidth="1"/>
    <col min="9" max="9" width="17.5703125" style="52" customWidth="1"/>
    <col min="10" max="10" width="30.5703125" style="52" customWidth="1"/>
    <col min="11" max="11" width="18.85546875" style="52" customWidth="1"/>
    <col min="12" max="12" width="20.85546875" style="52" customWidth="1"/>
    <col min="13" max="13" width="14.28515625" style="66" customWidth="1"/>
    <col min="14" max="14" width="12.42578125" style="66" customWidth="1"/>
    <col min="15" max="15" width="21.5703125" style="52" customWidth="1"/>
    <col min="16" max="16" width="11" style="52" customWidth="1"/>
    <col min="17" max="17" width="10.85546875" style="52" customWidth="1"/>
    <col min="18" max="18" width="27.7109375" style="52" customWidth="1"/>
    <col min="19" max="19" width="11.85546875" style="52" customWidth="1"/>
    <col min="20" max="20" width="14" style="52" customWidth="1"/>
    <col min="21" max="21" width="16.42578125" style="52" customWidth="1"/>
    <col min="22" max="23" width="12.5703125" style="52" bestFit="1" customWidth="1"/>
    <col min="24" max="25" width="17.5703125" style="52" customWidth="1"/>
    <col min="26" max="26" width="59.85546875" style="52" customWidth="1"/>
    <col min="27" max="27" width="12.28515625" style="52" bestFit="1" customWidth="1"/>
    <col min="28" max="16384" width="11.42578125" style="52"/>
  </cols>
  <sheetData>
    <row r="1" spans="1:27" s="45" customFormat="1" ht="68.25" customHeight="1" x14ac:dyDescent="0.2">
      <c r="B1" s="46" t="s">
        <v>30</v>
      </c>
      <c r="C1" s="46"/>
      <c r="D1" s="46"/>
      <c r="E1" s="291" t="s">
        <v>396</v>
      </c>
      <c r="F1" s="292"/>
      <c r="G1" s="292"/>
      <c r="H1" s="292"/>
      <c r="I1" s="292"/>
      <c r="J1" s="292"/>
      <c r="K1" s="292"/>
      <c r="L1" s="292"/>
      <c r="M1" s="47"/>
      <c r="N1" s="47"/>
      <c r="O1" s="48"/>
      <c r="P1" s="48"/>
      <c r="Q1" s="48"/>
      <c r="R1" s="48"/>
      <c r="S1" s="48"/>
      <c r="T1" s="48"/>
      <c r="U1" s="48"/>
      <c r="V1" s="48"/>
      <c r="W1" s="48"/>
      <c r="X1" s="48"/>
      <c r="Y1" s="48"/>
      <c r="Z1" s="48"/>
    </row>
    <row r="2" spans="1:27" s="51" customFormat="1" ht="19.149999999999999" customHeight="1" x14ac:dyDescent="0.2">
      <c r="A2" s="293" t="s">
        <v>116</v>
      </c>
      <c r="B2" s="294"/>
      <c r="C2" s="294"/>
      <c r="D2" s="294"/>
      <c r="E2" s="294"/>
      <c r="F2" s="294"/>
      <c r="G2" s="294"/>
      <c r="H2" s="294"/>
      <c r="I2" s="49"/>
      <c r="J2" s="50"/>
      <c r="K2" s="49"/>
      <c r="L2" s="49"/>
      <c r="M2" s="49"/>
      <c r="N2" s="49"/>
      <c r="O2" s="49"/>
      <c r="P2" s="49"/>
      <c r="Q2" s="49"/>
      <c r="R2" s="49"/>
      <c r="S2" s="49"/>
      <c r="T2" s="49"/>
      <c r="U2" s="49"/>
      <c r="V2" s="49"/>
      <c r="W2" s="49"/>
      <c r="X2" s="49"/>
      <c r="Y2" s="49"/>
      <c r="Z2" s="49"/>
    </row>
    <row r="3" spans="1:27" s="51" customFormat="1" ht="15" customHeight="1" x14ac:dyDescent="0.2">
      <c r="A3" s="293" t="s">
        <v>115</v>
      </c>
      <c r="B3" s="294"/>
      <c r="C3" s="294"/>
      <c r="D3" s="294"/>
      <c r="E3" s="294"/>
      <c r="F3" s="294"/>
      <c r="G3" s="294"/>
      <c r="H3" s="294"/>
      <c r="I3" s="49"/>
      <c r="J3" s="49"/>
      <c r="K3" s="49"/>
      <c r="L3" s="49"/>
      <c r="M3" s="49"/>
      <c r="N3" s="49"/>
      <c r="O3" s="49"/>
      <c r="P3" s="49"/>
      <c r="Q3" s="49"/>
      <c r="R3" s="49"/>
      <c r="S3" s="49"/>
      <c r="T3" s="49"/>
      <c r="U3" s="49"/>
      <c r="V3" s="49"/>
      <c r="W3" s="49"/>
      <c r="X3" s="49"/>
      <c r="Y3" s="49"/>
      <c r="Z3" s="49"/>
    </row>
    <row r="4" spans="1:27" s="51" customFormat="1" ht="19.149999999999999" customHeight="1" x14ac:dyDescent="0.2">
      <c r="A4" s="293" t="s">
        <v>17</v>
      </c>
      <c r="B4" s="294"/>
      <c r="C4" s="294"/>
      <c r="D4" s="294"/>
      <c r="E4" s="294"/>
      <c r="F4" s="294"/>
      <c r="G4" s="294"/>
      <c r="H4" s="294"/>
      <c r="I4" s="49"/>
      <c r="J4" s="49"/>
      <c r="K4" s="49"/>
      <c r="L4" s="49"/>
      <c r="M4" s="49"/>
      <c r="N4" s="49"/>
      <c r="O4" s="49"/>
      <c r="P4" s="49"/>
      <c r="Q4" s="49"/>
      <c r="R4" s="49"/>
      <c r="S4" s="49"/>
      <c r="T4" s="49"/>
      <c r="U4" s="49"/>
      <c r="V4" s="49"/>
      <c r="W4" s="49"/>
      <c r="X4" s="49"/>
      <c r="Y4" s="49"/>
      <c r="Z4" s="49"/>
    </row>
    <row r="5" spans="1:27" s="51" customFormat="1" ht="16.899999999999999" customHeight="1" x14ac:dyDescent="0.2">
      <c r="A5" s="293" t="s">
        <v>19</v>
      </c>
      <c r="B5" s="294"/>
      <c r="C5" s="294"/>
      <c r="D5" s="294"/>
      <c r="E5" s="294"/>
      <c r="F5" s="294"/>
      <c r="G5" s="294"/>
      <c r="H5" s="294"/>
      <c r="I5" s="49"/>
      <c r="J5" s="49"/>
      <c r="K5" s="49"/>
      <c r="L5" s="49"/>
      <c r="M5" s="49"/>
      <c r="N5" s="49"/>
      <c r="O5" s="49"/>
      <c r="P5" s="49"/>
      <c r="Q5" s="49"/>
      <c r="R5" s="49"/>
      <c r="S5" s="49"/>
      <c r="T5" s="49"/>
      <c r="U5" s="49"/>
      <c r="V5" s="49"/>
      <c r="W5" s="49"/>
      <c r="X5" s="49"/>
      <c r="Y5" s="49"/>
      <c r="Z5" s="49"/>
    </row>
    <row r="6" spans="1:27" s="51" customFormat="1" ht="22.5" customHeight="1" thickBot="1" x14ac:dyDescent="0.25">
      <c r="A6" s="295" t="s">
        <v>110</v>
      </c>
      <c r="B6" s="296"/>
      <c r="C6" s="296"/>
      <c r="D6" s="296"/>
      <c r="E6" s="296"/>
      <c r="F6" s="296"/>
      <c r="G6" s="296"/>
      <c r="H6" s="296"/>
      <c r="I6" s="296"/>
      <c r="J6" s="296"/>
      <c r="K6" s="296"/>
      <c r="L6" s="296"/>
      <c r="M6" s="296"/>
      <c r="N6" s="296"/>
      <c r="O6" s="296"/>
      <c r="P6" s="296"/>
      <c r="Q6" s="296"/>
      <c r="R6" s="296"/>
      <c r="S6" s="296"/>
      <c r="T6" s="296"/>
      <c r="U6" s="296"/>
      <c r="V6" s="296"/>
      <c r="W6" s="296"/>
      <c r="X6" s="296"/>
      <c r="Y6" s="296"/>
      <c r="Z6" s="296"/>
    </row>
    <row r="7" spans="1:27" ht="24.75" customHeight="1" x14ac:dyDescent="0.2">
      <c r="A7" s="304" t="s">
        <v>31</v>
      </c>
      <c r="B7" s="305"/>
      <c r="C7" s="305"/>
      <c r="D7" s="305"/>
      <c r="E7" s="305"/>
      <c r="F7" s="305"/>
      <c r="G7" s="305"/>
      <c r="H7" s="305"/>
      <c r="I7" s="306"/>
      <c r="J7" s="307" t="s">
        <v>8</v>
      </c>
      <c r="K7" s="308"/>
      <c r="L7" s="308"/>
      <c r="M7" s="308"/>
      <c r="N7" s="308"/>
      <c r="O7" s="308"/>
      <c r="P7" s="308"/>
      <c r="Q7" s="308"/>
      <c r="R7" s="124"/>
      <c r="S7" s="124"/>
      <c r="T7" s="124"/>
      <c r="U7" s="124"/>
      <c r="V7" s="124"/>
      <c r="W7" s="124"/>
      <c r="X7" s="124"/>
      <c r="Y7" s="124"/>
      <c r="Z7" s="125"/>
    </row>
    <row r="8" spans="1:27" s="53" customFormat="1" ht="49.5" customHeight="1" x14ac:dyDescent="0.25">
      <c r="A8" s="302" t="s">
        <v>29</v>
      </c>
      <c r="B8" s="282" t="s">
        <v>40</v>
      </c>
      <c r="C8" s="282" t="s">
        <v>32</v>
      </c>
      <c r="D8" s="282" t="s">
        <v>33</v>
      </c>
      <c r="E8" s="282" t="s">
        <v>34</v>
      </c>
      <c r="F8" s="282" t="s">
        <v>35</v>
      </c>
      <c r="G8" s="282" t="s">
        <v>36</v>
      </c>
      <c r="H8" s="282" t="s">
        <v>37</v>
      </c>
      <c r="I8" s="282" t="s">
        <v>6</v>
      </c>
      <c r="J8" s="282" t="s">
        <v>38</v>
      </c>
      <c r="K8" s="282" t="s">
        <v>13</v>
      </c>
      <c r="L8" s="282" t="s">
        <v>9</v>
      </c>
      <c r="M8" s="297" t="s">
        <v>7</v>
      </c>
      <c r="N8" s="298"/>
      <c r="O8" s="282" t="s">
        <v>14</v>
      </c>
      <c r="P8" s="286"/>
      <c r="Q8" s="286"/>
      <c r="R8" s="282" t="s">
        <v>412</v>
      </c>
      <c r="S8" s="282" t="s">
        <v>0</v>
      </c>
      <c r="T8" s="282" t="s">
        <v>1</v>
      </c>
      <c r="U8" s="282"/>
      <c r="V8" s="282"/>
      <c r="W8" s="282"/>
      <c r="X8" s="282" t="s">
        <v>18</v>
      </c>
      <c r="Y8" s="282"/>
      <c r="Z8" s="309" t="s">
        <v>2</v>
      </c>
    </row>
    <row r="9" spans="1:27" s="53" customFormat="1" ht="19.5" customHeight="1" x14ac:dyDescent="0.25">
      <c r="A9" s="302"/>
      <c r="B9" s="282"/>
      <c r="C9" s="282"/>
      <c r="D9" s="282"/>
      <c r="E9" s="282"/>
      <c r="F9" s="282"/>
      <c r="G9" s="282"/>
      <c r="H9" s="282"/>
      <c r="I9" s="282"/>
      <c r="J9" s="282"/>
      <c r="K9" s="282"/>
      <c r="L9" s="282"/>
      <c r="M9" s="299" t="s">
        <v>39</v>
      </c>
      <c r="N9" s="299" t="s">
        <v>16</v>
      </c>
      <c r="O9" s="282" t="s">
        <v>12</v>
      </c>
      <c r="P9" s="282" t="s">
        <v>16</v>
      </c>
      <c r="Q9" s="282"/>
      <c r="R9" s="282"/>
      <c r="S9" s="282"/>
      <c r="T9" s="282"/>
      <c r="U9" s="282"/>
      <c r="V9" s="282"/>
      <c r="W9" s="282"/>
      <c r="X9" s="282"/>
      <c r="Y9" s="282"/>
      <c r="Z9" s="309"/>
    </row>
    <row r="10" spans="1:27" s="53" customFormat="1" ht="14.25" customHeight="1" x14ac:dyDescent="0.25">
      <c r="A10" s="302"/>
      <c r="B10" s="282"/>
      <c r="C10" s="282"/>
      <c r="D10" s="282"/>
      <c r="E10" s="282"/>
      <c r="F10" s="282"/>
      <c r="G10" s="282"/>
      <c r="H10" s="282"/>
      <c r="I10" s="282"/>
      <c r="J10" s="282"/>
      <c r="K10" s="282"/>
      <c r="L10" s="282"/>
      <c r="M10" s="300"/>
      <c r="N10" s="300"/>
      <c r="O10" s="282"/>
      <c r="P10" s="282" t="s">
        <v>10</v>
      </c>
      <c r="Q10" s="282" t="s">
        <v>11</v>
      </c>
      <c r="R10" s="282"/>
      <c r="S10" s="282"/>
      <c r="T10" s="282"/>
      <c r="U10" s="282"/>
      <c r="V10" s="282"/>
      <c r="W10" s="282"/>
      <c r="X10" s="282" t="s">
        <v>54</v>
      </c>
      <c r="Y10" s="282" t="s">
        <v>15</v>
      </c>
      <c r="Z10" s="309"/>
    </row>
    <row r="11" spans="1:27" s="53" customFormat="1" ht="24.75" customHeight="1" x14ac:dyDescent="0.25">
      <c r="A11" s="302"/>
      <c r="B11" s="282"/>
      <c r="C11" s="282"/>
      <c r="D11" s="282"/>
      <c r="E11" s="282"/>
      <c r="F11" s="282"/>
      <c r="G11" s="282"/>
      <c r="H11" s="282"/>
      <c r="I11" s="282"/>
      <c r="J11" s="282"/>
      <c r="K11" s="282"/>
      <c r="L11" s="282"/>
      <c r="M11" s="300"/>
      <c r="N11" s="300"/>
      <c r="O11" s="282"/>
      <c r="P11" s="282"/>
      <c r="Q11" s="282"/>
      <c r="R11" s="282"/>
      <c r="S11" s="282"/>
      <c r="T11" s="113" t="s">
        <v>4</v>
      </c>
      <c r="U11" s="282" t="s">
        <v>5</v>
      </c>
      <c r="V11" s="282"/>
      <c r="W11" s="282"/>
      <c r="X11" s="287"/>
      <c r="Y11" s="287" t="s">
        <v>3</v>
      </c>
      <c r="Z11" s="309"/>
    </row>
    <row r="12" spans="1:27" s="53" customFormat="1" ht="37.5" customHeight="1" thickBot="1" x14ac:dyDescent="0.3">
      <c r="A12" s="303"/>
      <c r="B12" s="283"/>
      <c r="C12" s="283"/>
      <c r="D12" s="283"/>
      <c r="E12" s="283"/>
      <c r="F12" s="283"/>
      <c r="G12" s="283"/>
      <c r="H12" s="283"/>
      <c r="I12" s="283"/>
      <c r="J12" s="283"/>
      <c r="K12" s="283"/>
      <c r="L12" s="283"/>
      <c r="M12" s="301"/>
      <c r="N12" s="301"/>
      <c r="O12" s="283"/>
      <c r="P12" s="283"/>
      <c r="Q12" s="283"/>
      <c r="R12" s="283">
        <v>2017</v>
      </c>
      <c r="S12" s="283">
        <v>2019</v>
      </c>
      <c r="T12" s="126" t="s">
        <v>485</v>
      </c>
      <c r="U12" s="126" t="s">
        <v>486</v>
      </c>
      <c r="V12" s="126" t="s">
        <v>487</v>
      </c>
      <c r="W12" s="126" t="s">
        <v>488</v>
      </c>
      <c r="X12" s="288"/>
      <c r="Y12" s="288" t="s">
        <v>3</v>
      </c>
      <c r="Z12" s="310"/>
    </row>
    <row r="13" spans="1:27" s="53" customFormat="1" ht="126" customHeight="1" x14ac:dyDescent="0.25">
      <c r="A13" s="278" t="s">
        <v>108</v>
      </c>
      <c r="B13" s="280" t="s">
        <v>109</v>
      </c>
      <c r="C13" s="280" t="s">
        <v>492</v>
      </c>
      <c r="D13" s="280" t="s">
        <v>111</v>
      </c>
      <c r="E13" s="280" t="s">
        <v>437</v>
      </c>
      <c r="F13" s="280" t="s">
        <v>436</v>
      </c>
      <c r="G13" s="284">
        <v>220</v>
      </c>
      <c r="H13" s="284">
        <v>141</v>
      </c>
      <c r="I13" s="280" t="s">
        <v>112</v>
      </c>
      <c r="J13" s="280" t="s">
        <v>166</v>
      </c>
      <c r="K13" s="280" t="s">
        <v>167</v>
      </c>
      <c r="L13" s="280" t="s">
        <v>168</v>
      </c>
      <c r="M13" s="280" t="s">
        <v>225</v>
      </c>
      <c r="N13" s="289">
        <v>36</v>
      </c>
      <c r="O13" s="137" t="s">
        <v>438</v>
      </c>
      <c r="P13" s="137" t="s">
        <v>170</v>
      </c>
      <c r="Q13" s="137" t="s">
        <v>170</v>
      </c>
      <c r="R13" s="136" t="s">
        <v>439</v>
      </c>
      <c r="S13" s="135">
        <v>220</v>
      </c>
      <c r="T13" s="135">
        <v>36</v>
      </c>
      <c r="U13" s="135" t="s">
        <v>489</v>
      </c>
      <c r="V13" s="135">
        <v>38</v>
      </c>
      <c r="W13" s="135">
        <v>39</v>
      </c>
      <c r="X13" s="215">
        <v>3003</v>
      </c>
      <c r="Y13" s="153" t="s">
        <v>113</v>
      </c>
      <c r="Z13" s="109" t="s">
        <v>440</v>
      </c>
    </row>
    <row r="14" spans="1:27" s="53" customFormat="1" ht="62.25" customHeight="1" x14ac:dyDescent="0.25">
      <c r="A14" s="279"/>
      <c r="B14" s="281"/>
      <c r="C14" s="281"/>
      <c r="D14" s="281"/>
      <c r="E14" s="281"/>
      <c r="F14" s="281"/>
      <c r="G14" s="285"/>
      <c r="H14" s="285"/>
      <c r="I14" s="281"/>
      <c r="J14" s="281"/>
      <c r="K14" s="281"/>
      <c r="L14" s="281"/>
      <c r="M14" s="281"/>
      <c r="N14" s="290"/>
      <c r="O14" s="116" t="s">
        <v>169</v>
      </c>
      <c r="P14" s="116" t="s">
        <v>170</v>
      </c>
      <c r="Q14" s="116" t="s">
        <v>170</v>
      </c>
      <c r="R14" s="138" t="s">
        <v>416</v>
      </c>
      <c r="S14" s="133" t="s">
        <v>215</v>
      </c>
      <c r="T14" s="139">
        <v>81982.55</v>
      </c>
      <c r="U14" s="139">
        <v>90288.06</v>
      </c>
      <c r="V14" s="140">
        <f>+U14*1.1</f>
        <v>99316.866000000009</v>
      </c>
      <c r="W14" s="140">
        <f>+V14*1.1</f>
        <v>109248.55260000002</v>
      </c>
      <c r="X14" s="312">
        <f>55969.03*1.0413-X13</f>
        <v>55277.550938999993</v>
      </c>
      <c r="Y14" s="267" t="s">
        <v>113</v>
      </c>
      <c r="Z14" s="265" t="s">
        <v>483</v>
      </c>
      <c r="AA14" s="129"/>
    </row>
    <row r="15" spans="1:27" s="53" customFormat="1" ht="67.5" customHeight="1" x14ac:dyDescent="0.25">
      <c r="A15" s="279"/>
      <c r="B15" s="281"/>
      <c r="C15" s="281"/>
      <c r="D15" s="281"/>
      <c r="E15" s="281"/>
      <c r="F15" s="281"/>
      <c r="G15" s="285"/>
      <c r="H15" s="285"/>
      <c r="I15" s="281"/>
      <c r="J15" s="281"/>
      <c r="K15" s="281"/>
      <c r="L15" s="281"/>
      <c r="M15" s="281"/>
      <c r="N15" s="290"/>
      <c r="O15" s="116" t="s">
        <v>171</v>
      </c>
      <c r="P15" s="116" t="s">
        <v>170</v>
      </c>
      <c r="Q15" s="116" t="s">
        <v>170</v>
      </c>
      <c r="R15" s="138" t="s">
        <v>441</v>
      </c>
      <c r="S15" s="141">
        <v>0.31</v>
      </c>
      <c r="T15" s="141">
        <v>0.43</v>
      </c>
      <c r="U15" s="141">
        <v>0.43</v>
      </c>
      <c r="V15" s="141">
        <v>0.43</v>
      </c>
      <c r="W15" s="141">
        <v>0.44</v>
      </c>
      <c r="X15" s="313"/>
      <c r="Y15" s="267"/>
      <c r="Z15" s="265"/>
      <c r="AA15" s="128"/>
    </row>
    <row r="16" spans="1:27" s="53" customFormat="1" ht="51" x14ac:dyDescent="0.25">
      <c r="A16" s="279"/>
      <c r="B16" s="281"/>
      <c r="C16" s="281"/>
      <c r="D16" s="281"/>
      <c r="E16" s="281"/>
      <c r="F16" s="281"/>
      <c r="G16" s="285"/>
      <c r="H16" s="285"/>
      <c r="I16" s="281"/>
      <c r="J16" s="281"/>
      <c r="K16" s="281"/>
      <c r="L16" s="281"/>
      <c r="M16" s="281"/>
      <c r="N16" s="290"/>
      <c r="O16" s="145" t="s">
        <v>169</v>
      </c>
      <c r="P16" s="116" t="s">
        <v>170</v>
      </c>
      <c r="Q16" s="116" t="s">
        <v>170</v>
      </c>
      <c r="R16" s="138" t="s">
        <v>164</v>
      </c>
      <c r="S16" s="141">
        <v>0.92</v>
      </c>
      <c r="T16" s="132">
        <v>0.93</v>
      </c>
      <c r="U16" s="132">
        <v>0.94</v>
      </c>
      <c r="V16" s="132">
        <v>0.95</v>
      </c>
      <c r="W16" s="132">
        <v>0.95</v>
      </c>
      <c r="X16" s="314"/>
      <c r="Y16" s="267"/>
      <c r="Z16" s="265"/>
      <c r="AA16" s="127"/>
    </row>
    <row r="17" spans="1:27" s="53" customFormat="1" ht="102" x14ac:dyDescent="0.25">
      <c r="A17" s="279"/>
      <c r="B17" s="281"/>
      <c r="C17" s="281"/>
      <c r="D17" s="281"/>
      <c r="E17" s="281"/>
      <c r="F17" s="281"/>
      <c r="G17" s="285"/>
      <c r="H17" s="285"/>
      <c r="I17" s="281"/>
      <c r="J17" s="281" t="s">
        <v>163</v>
      </c>
      <c r="K17" s="281" t="s">
        <v>62</v>
      </c>
      <c r="L17" s="104" t="s">
        <v>172</v>
      </c>
      <c r="M17" s="104" t="s">
        <v>226</v>
      </c>
      <c r="N17" s="105">
        <v>3400</v>
      </c>
      <c r="O17" s="117" t="s">
        <v>171</v>
      </c>
      <c r="P17" s="117" t="s">
        <v>170</v>
      </c>
      <c r="Q17" s="117" t="s">
        <v>170</v>
      </c>
      <c r="R17" s="138" t="s">
        <v>165</v>
      </c>
      <c r="S17" s="130" t="s">
        <v>173</v>
      </c>
      <c r="T17" s="133">
        <v>3400</v>
      </c>
      <c r="U17" s="133">
        <v>3450</v>
      </c>
      <c r="V17" s="133">
        <v>3500</v>
      </c>
      <c r="W17" s="131">
        <v>3550</v>
      </c>
      <c r="X17" s="212">
        <f>3747055722*1.0413/1000000</f>
        <v>3901.8091233185996</v>
      </c>
      <c r="Y17" s="142" t="s">
        <v>113</v>
      </c>
      <c r="Z17" s="110" t="s">
        <v>221</v>
      </c>
    </row>
    <row r="18" spans="1:27" s="53" customFormat="1" ht="136.5" customHeight="1" x14ac:dyDescent="0.25">
      <c r="A18" s="279"/>
      <c r="B18" s="281"/>
      <c r="C18" s="281"/>
      <c r="D18" s="281"/>
      <c r="E18" s="281"/>
      <c r="F18" s="281"/>
      <c r="G18" s="285"/>
      <c r="H18" s="285"/>
      <c r="I18" s="281"/>
      <c r="J18" s="281"/>
      <c r="K18" s="281"/>
      <c r="L18" s="259" t="s">
        <v>174</v>
      </c>
      <c r="M18" s="204" t="s">
        <v>227</v>
      </c>
      <c r="N18" s="204">
        <v>340</v>
      </c>
      <c r="O18" s="263" t="s">
        <v>175</v>
      </c>
      <c r="P18" s="263" t="s">
        <v>176</v>
      </c>
      <c r="Q18" s="263" t="s">
        <v>177</v>
      </c>
      <c r="R18" s="106" t="s">
        <v>223</v>
      </c>
      <c r="S18" s="133" t="s">
        <v>178</v>
      </c>
      <c r="T18" s="133">
        <v>340</v>
      </c>
      <c r="U18" s="133">
        <v>345</v>
      </c>
      <c r="V18" s="133">
        <v>350</v>
      </c>
      <c r="W18" s="131">
        <v>355</v>
      </c>
      <c r="X18" s="315">
        <f>1289833598*1.0413/1000000+31.67+1182.53</f>
        <v>2557.3037255974</v>
      </c>
      <c r="Y18" s="67" t="s">
        <v>113</v>
      </c>
      <c r="Z18" s="111" t="s">
        <v>217</v>
      </c>
    </row>
    <row r="19" spans="1:27" s="53" customFormat="1" ht="38.25" x14ac:dyDescent="0.25">
      <c r="A19" s="279"/>
      <c r="B19" s="281"/>
      <c r="C19" s="281"/>
      <c r="D19" s="281"/>
      <c r="E19" s="281"/>
      <c r="F19" s="281"/>
      <c r="G19" s="285"/>
      <c r="H19" s="285"/>
      <c r="I19" s="281"/>
      <c r="J19" s="281"/>
      <c r="K19" s="281"/>
      <c r="L19" s="317"/>
      <c r="M19" s="205"/>
      <c r="N19" s="205"/>
      <c r="O19" s="263"/>
      <c r="P19" s="263"/>
      <c r="Q19" s="263"/>
      <c r="R19" s="106" t="s">
        <v>179</v>
      </c>
      <c r="S19" s="132">
        <v>0.92</v>
      </c>
      <c r="T19" s="132">
        <v>0.95</v>
      </c>
      <c r="U19" s="132">
        <v>0.95</v>
      </c>
      <c r="V19" s="132">
        <v>0.95</v>
      </c>
      <c r="W19" s="132">
        <v>0.95</v>
      </c>
      <c r="X19" s="316"/>
      <c r="Y19" s="67" t="s">
        <v>113</v>
      </c>
      <c r="Z19" s="111" t="s">
        <v>218</v>
      </c>
    </row>
    <row r="20" spans="1:27" s="53" customFormat="1" ht="76.5" x14ac:dyDescent="0.25">
      <c r="A20" s="279"/>
      <c r="B20" s="281"/>
      <c r="C20" s="281"/>
      <c r="D20" s="281"/>
      <c r="E20" s="281"/>
      <c r="F20" s="281"/>
      <c r="G20" s="285"/>
      <c r="H20" s="285"/>
      <c r="I20" s="281"/>
      <c r="J20" s="281"/>
      <c r="K20" s="281"/>
      <c r="L20" s="317"/>
      <c r="M20" s="205"/>
      <c r="N20" s="205"/>
      <c r="O20" s="104" t="s">
        <v>180</v>
      </c>
      <c r="P20" s="104" t="s">
        <v>170</v>
      </c>
      <c r="Q20" s="104" t="s">
        <v>170</v>
      </c>
      <c r="R20" s="106" t="s">
        <v>181</v>
      </c>
      <c r="S20" s="133" t="s">
        <v>182</v>
      </c>
      <c r="T20" s="133">
        <v>4000</v>
      </c>
      <c r="U20" s="133" t="s">
        <v>397</v>
      </c>
      <c r="V20" s="133" t="s">
        <v>397</v>
      </c>
      <c r="W20" s="131">
        <v>4100</v>
      </c>
      <c r="X20" s="212">
        <f>664121071*1.0413/1000000</f>
        <v>691.54927123229993</v>
      </c>
      <c r="Y20" s="67" t="s">
        <v>113</v>
      </c>
      <c r="Z20" s="111" t="s">
        <v>219</v>
      </c>
    </row>
    <row r="21" spans="1:27" s="53" customFormat="1" ht="78" customHeight="1" x14ac:dyDescent="0.25">
      <c r="A21" s="279"/>
      <c r="B21" s="281"/>
      <c r="C21" s="281"/>
      <c r="D21" s="281"/>
      <c r="E21" s="281"/>
      <c r="F21" s="281"/>
      <c r="G21" s="285"/>
      <c r="H21" s="285"/>
      <c r="I21" s="281"/>
      <c r="J21" s="281"/>
      <c r="K21" s="281"/>
      <c r="L21" s="317"/>
      <c r="M21" s="205"/>
      <c r="N21" s="205"/>
      <c r="O21" s="104" t="s">
        <v>183</v>
      </c>
      <c r="P21" s="104" t="s">
        <v>184</v>
      </c>
      <c r="Q21" s="104" t="s">
        <v>185</v>
      </c>
      <c r="R21" s="106" t="s">
        <v>186</v>
      </c>
      <c r="S21" s="133" t="s">
        <v>187</v>
      </c>
      <c r="T21" s="133">
        <v>923</v>
      </c>
      <c r="U21" s="133">
        <v>923</v>
      </c>
      <c r="V21" s="133">
        <v>923</v>
      </c>
      <c r="W21" s="133">
        <v>923</v>
      </c>
      <c r="X21" s="212">
        <f>406667422*1.0413/1000000</f>
        <v>423.46278652859996</v>
      </c>
      <c r="Y21" s="67" t="s">
        <v>113</v>
      </c>
      <c r="Z21" s="110" t="s">
        <v>220</v>
      </c>
    </row>
    <row r="22" spans="1:27" s="53" customFormat="1" ht="89.25" x14ac:dyDescent="0.25">
      <c r="A22" s="279"/>
      <c r="B22" s="281"/>
      <c r="C22" s="281"/>
      <c r="D22" s="281"/>
      <c r="E22" s="281"/>
      <c r="F22" s="281"/>
      <c r="G22" s="285"/>
      <c r="H22" s="285"/>
      <c r="I22" s="281"/>
      <c r="J22" s="281"/>
      <c r="K22" s="281"/>
      <c r="L22" s="260"/>
      <c r="M22" s="206"/>
      <c r="N22" s="206"/>
      <c r="O22" s="104" t="s">
        <v>188</v>
      </c>
      <c r="P22" s="104">
        <v>3422</v>
      </c>
      <c r="Q22" s="104" t="s">
        <v>189</v>
      </c>
      <c r="R22" s="106" t="s">
        <v>190</v>
      </c>
      <c r="S22" s="133" t="s">
        <v>191</v>
      </c>
      <c r="T22" s="133">
        <v>3715</v>
      </c>
      <c r="U22" s="133">
        <v>3715</v>
      </c>
      <c r="V22" s="133">
        <v>3715</v>
      </c>
      <c r="W22" s="133">
        <v>3715</v>
      </c>
      <c r="X22" s="212">
        <f>324311210*1.0413/1000000</f>
        <v>337.705262973</v>
      </c>
      <c r="Y22" s="67" t="s">
        <v>113</v>
      </c>
      <c r="Z22" s="110" t="s">
        <v>398</v>
      </c>
    </row>
    <row r="23" spans="1:27" s="53" customFormat="1" ht="140.25" x14ac:dyDescent="0.25">
      <c r="A23" s="279"/>
      <c r="B23" s="281"/>
      <c r="C23" s="281"/>
      <c r="D23" s="281"/>
      <c r="E23" s="281"/>
      <c r="F23" s="281"/>
      <c r="G23" s="285"/>
      <c r="H23" s="285"/>
      <c r="I23" s="281"/>
      <c r="J23" s="263" t="s">
        <v>192</v>
      </c>
      <c r="K23" s="263" t="s">
        <v>193</v>
      </c>
      <c r="L23" s="104" t="s">
        <v>194</v>
      </c>
      <c r="M23" s="104" t="s">
        <v>195</v>
      </c>
      <c r="N23" s="103" t="s">
        <v>162</v>
      </c>
      <c r="O23" s="115" t="s">
        <v>431</v>
      </c>
      <c r="P23" s="104" t="s">
        <v>170</v>
      </c>
      <c r="Q23" s="104" t="s">
        <v>170</v>
      </c>
      <c r="R23" s="106" t="s">
        <v>196</v>
      </c>
      <c r="S23" s="186">
        <v>0.16300000000000001</v>
      </c>
      <c r="T23" s="187">
        <v>0.18</v>
      </c>
      <c r="U23" s="187">
        <v>0.18</v>
      </c>
      <c r="V23" s="187">
        <v>0.19</v>
      </c>
      <c r="W23" s="187">
        <v>0.19</v>
      </c>
      <c r="X23" s="216">
        <f>564824774*1.0413/1000000</f>
        <v>588.15203716619988</v>
      </c>
      <c r="Y23" s="142" t="s">
        <v>113</v>
      </c>
      <c r="Z23" s="110" t="s">
        <v>484</v>
      </c>
    </row>
    <row r="24" spans="1:27" s="53" customFormat="1" ht="99.75" customHeight="1" x14ac:dyDescent="0.25">
      <c r="A24" s="279"/>
      <c r="B24" s="281"/>
      <c r="C24" s="281"/>
      <c r="D24" s="281"/>
      <c r="E24" s="281"/>
      <c r="F24" s="281"/>
      <c r="G24" s="285"/>
      <c r="H24" s="285"/>
      <c r="I24" s="281"/>
      <c r="J24" s="263"/>
      <c r="K24" s="263"/>
      <c r="L24" s="263" t="s">
        <v>197</v>
      </c>
      <c r="M24" s="104" t="s">
        <v>198</v>
      </c>
      <c r="N24" s="103" t="s">
        <v>199</v>
      </c>
      <c r="O24" s="115" t="s">
        <v>432</v>
      </c>
      <c r="P24" s="104" t="s">
        <v>170</v>
      </c>
      <c r="Q24" s="104" t="s">
        <v>170</v>
      </c>
      <c r="R24" s="106" t="s">
        <v>224</v>
      </c>
      <c r="S24" s="133" t="s">
        <v>200</v>
      </c>
      <c r="T24" s="131">
        <v>35140</v>
      </c>
      <c r="U24" s="131">
        <v>35140</v>
      </c>
      <c r="V24" s="131">
        <v>35140</v>
      </c>
      <c r="W24" s="131">
        <v>35140</v>
      </c>
      <c r="X24" s="269">
        <f>920272001*1.0413/1000000</f>
        <v>958.27923464129981</v>
      </c>
      <c r="Y24" s="267" t="s">
        <v>113</v>
      </c>
      <c r="Z24" s="261" t="s">
        <v>442</v>
      </c>
    </row>
    <row r="25" spans="1:27" s="53" customFormat="1" ht="88.5" customHeight="1" x14ac:dyDescent="0.25">
      <c r="A25" s="279"/>
      <c r="B25" s="281"/>
      <c r="C25" s="281"/>
      <c r="D25" s="281"/>
      <c r="E25" s="281"/>
      <c r="F25" s="281"/>
      <c r="G25" s="285"/>
      <c r="H25" s="285"/>
      <c r="I25" s="281"/>
      <c r="J25" s="263"/>
      <c r="K25" s="263"/>
      <c r="L25" s="263"/>
      <c r="M25" s="107" t="s">
        <v>201</v>
      </c>
      <c r="N25" s="103" t="s">
        <v>202</v>
      </c>
      <c r="O25" s="115" t="s">
        <v>432</v>
      </c>
      <c r="P25" s="104" t="s">
        <v>170</v>
      </c>
      <c r="Q25" s="104" t="s">
        <v>170</v>
      </c>
      <c r="R25" s="108" t="s">
        <v>204</v>
      </c>
      <c r="S25" s="133">
        <v>1</v>
      </c>
      <c r="T25" s="131">
        <v>0.9</v>
      </c>
      <c r="U25" s="131">
        <v>0.9</v>
      </c>
      <c r="V25" s="131">
        <v>0.9</v>
      </c>
      <c r="W25" s="131">
        <v>0.9</v>
      </c>
      <c r="X25" s="269"/>
      <c r="Y25" s="267"/>
      <c r="Z25" s="262"/>
    </row>
    <row r="26" spans="1:27" s="53" customFormat="1" ht="49.5" customHeight="1" x14ac:dyDescent="0.25">
      <c r="A26" s="279"/>
      <c r="B26" s="281"/>
      <c r="C26" s="281"/>
      <c r="D26" s="281"/>
      <c r="E26" s="281"/>
      <c r="F26" s="281"/>
      <c r="G26" s="285"/>
      <c r="H26" s="285"/>
      <c r="I26" s="281"/>
      <c r="J26" s="263" t="s">
        <v>205</v>
      </c>
      <c r="K26" s="263" t="s">
        <v>206</v>
      </c>
      <c r="L26" s="263" t="s">
        <v>207</v>
      </c>
      <c r="M26" s="263" t="s">
        <v>208</v>
      </c>
      <c r="N26" s="264" t="s">
        <v>209</v>
      </c>
      <c r="O26" s="263" t="s">
        <v>203</v>
      </c>
      <c r="P26" s="263" t="s">
        <v>170</v>
      </c>
      <c r="Q26" s="263" t="s">
        <v>170</v>
      </c>
      <c r="R26" s="106" t="s">
        <v>210</v>
      </c>
      <c r="S26" s="149">
        <v>3282</v>
      </c>
      <c r="T26" s="150">
        <v>3444</v>
      </c>
      <c r="U26" s="150">
        <v>3616</v>
      </c>
      <c r="V26" s="150" t="s">
        <v>399</v>
      </c>
      <c r="W26" s="150">
        <v>3900</v>
      </c>
      <c r="X26" s="217">
        <f>+T26</f>
        <v>3444</v>
      </c>
      <c r="Y26" s="142" t="s">
        <v>113</v>
      </c>
      <c r="Z26" s="111"/>
    </row>
    <row r="27" spans="1:27" s="53" customFormat="1" ht="25.5" customHeight="1" x14ac:dyDescent="0.25">
      <c r="A27" s="279"/>
      <c r="B27" s="281"/>
      <c r="C27" s="281"/>
      <c r="D27" s="281"/>
      <c r="E27" s="281"/>
      <c r="F27" s="281"/>
      <c r="G27" s="285"/>
      <c r="H27" s="285"/>
      <c r="I27" s="281"/>
      <c r="J27" s="263"/>
      <c r="K27" s="263"/>
      <c r="L27" s="263"/>
      <c r="M27" s="263"/>
      <c r="N27" s="264"/>
      <c r="O27" s="263"/>
      <c r="P27" s="263"/>
      <c r="Q27" s="263"/>
      <c r="R27" s="106" t="s">
        <v>211</v>
      </c>
      <c r="S27" s="151" t="s">
        <v>212</v>
      </c>
      <c r="T27" s="207">
        <v>28394</v>
      </c>
      <c r="U27" s="207">
        <v>29813</v>
      </c>
      <c r="V27" s="207">
        <v>31304</v>
      </c>
      <c r="W27" s="207">
        <f>+V27*1.05</f>
        <v>32869.200000000004</v>
      </c>
      <c r="X27" s="266">
        <f>24978.14-X26</f>
        <v>21534.14</v>
      </c>
      <c r="Y27" s="267" t="s">
        <v>113</v>
      </c>
      <c r="Z27" s="268"/>
    </row>
    <row r="28" spans="1:27" s="53" customFormat="1" ht="30" customHeight="1" x14ac:dyDescent="0.25">
      <c r="A28" s="279"/>
      <c r="B28" s="281"/>
      <c r="C28" s="281"/>
      <c r="D28" s="281"/>
      <c r="E28" s="281"/>
      <c r="F28" s="281"/>
      <c r="G28" s="285"/>
      <c r="H28" s="285"/>
      <c r="I28" s="281"/>
      <c r="J28" s="263"/>
      <c r="K28" s="263"/>
      <c r="L28" s="263"/>
      <c r="M28" s="263"/>
      <c r="N28" s="264"/>
      <c r="O28" s="263"/>
      <c r="P28" s="263"/>
      <c r="Q28" s="263"/>
      <c r="R28" s="106" t="s">
        <v>213</v>
      </c>
      <c r="S28" s="133">
        <v>7.08</v>
      </c>
      <c r="T28" s="133">
        <v>15.2</v>
      </c>
      <c r="U28" s="133">
        <v>15.7</v>
      </c>
      <c r="V28" s="133">
        <v>16</v>
      </c>
      <c r="W28" s="131">
        <v>16</v>
      </c>
      <c r="X28" s="266"/>
      <c r="Y28" s="267"/>
      <c r="Z28" s="268"/>
      <c r="AA28" s="127"/>
    </row>
    <row r="29" spans="1:27" s="53" customFormat="1" ht="25.5" x14ac:dyDescent="0.25">
      <c r="A29" s="279"/>
      <c r="B29" s="281"/>
      <c r="C29" s="281"/>
      <c r="D29" s="281"/>
      <c r="E29" s="281"/>
      <c r="F29" s="281"/>
      <c r="G29" s="285"/>
      <c r="H29" s="285"/>
      <c r="I29" s="281"/>
      <c r="J29" s="263"/>
      <c r="K29" s="263"/>
      <c r="L29" s="263"/>
      <c r="M29" s="263"/>
      <c r="N29" s="264"/>
      <c r="O29" s="263"/>
      <c r="P29" s="263"/>
      <c r="Q29" s="263"/>
      <c r="R29" s="106" t="s">
        <v>214</v>
      </c>
      <c r="S29" s="133">
        <v>1</v>
      </c>
      <c r="T29" s="133">
        <v>2</v>
      </c>
      <c r="U29" s="133">
        <v>2</v>
      </c>
      <c r="V29" s="133">
        <v>2</v>
      </c>
      <c r="W29" s="131">
        <v>2</v>
      </c>
      <c r="X29" s="266"/>
      <c r="Y29" s="267"/>
      <c r="Z29" s="268"/>
    </row>
    <row r="30" spans="1:27" s="1" customFormat="1" ht="89.25" x14ac:dyDescent="0.25">
      <c r="A30" s="273" t="s">
        <v>56</v>
      </c>
      <c r="B30" s="272" t="s">
        <v>60</v>
      </c>
      <c r="C30" s="272" t="s">
        <v>51</v>
      </c>
      <c r="D30" s="272" t="s">
        <v>52</v>
      </c>
      <c r="E30" s="272" t="s">
        <v>53</v>
      </c>
      <c r="F30" s="112" t="s">
        <v>57</v>
      </c>
      <c r="G30" s="30" t="s">
        <v>58</v>
      </c>
      <c r="H30" s="31" t="s">
        <v>59</v>
      </c>
      <c r="I30" s="68" t="s">
        <v>61</v>
      </c>
      <c r="J30" s="275" t="s">
        <v>163</v>
      </c>
      <c r="K30" s="259" t="s">
        <v>62</v>
      </c>
      <c r="L30" s="259" t="s">
        <v>141</v>
      </c>
      <c r="M30" s="55" t="s">
        <v>162</v>
      </c>
      <c r="N30" s="69">
        <v>0.4</v>
      </c>
      <c r="O30" s="70" t="s">
        <v>63</v>
      </c>
      <c r="P30" s="114" t="s">
        <v>170</v>
      </c>
      <c r="Q30" s="114" t="s">
        <v>170</v>
      </c>
      <c r="R30" s="102" t="s">
        <v>415</v>
      </c>
      <c r="S30" s="152">
        <v>0</v>
      </c>
      <c r="T30" s="152" t="s">
        <v>406</v>
      </c>
      <c r="U30" s="133">
        <v>0</v>
      </c>
      <c r="V30" s="133" t="s">
        <v>216</v>
      </c>
      <c r="W30" s="133" t="s">
        <v>216</v>
      </c>
      <c r="X30" s="213">
        <f>235880000/1000000</f>
        <v>235.88</v>
      </c>
      <c r="Y30" s="154" t="s">
        <v>295</v>
      </c>
      <c r="Z30" s="110" t="s">
        <v>493</v>
      </c>
    </row>
    <row r="31" spans="1:27" s="1" customFormat="1" ht="114.75" x14ac:dyDescent="0.25">
      <c r="A31" s="273"/>
      <c r="B31" s="272"/>
      <c r="C31" s="272"/>
      <c r="D31" s="272"/>
      <c r="E31" s="272"/>
      <c r="F31" s="112" t="s">
        <v>410</v>
      </c>
      <c r="G31" s="30">
        <v>0</v>
      </c>
      <c r="H31" s="31" t="s">
        <v>411</v>
      </c>
      <c r="I31" s="68" t="s">
        <v>61</v>
      </c>
      <c r="J31" s="276"/>
      <c r="K31" s="260"/>
      <c r="L31" s="260"/>
      <c r="M31" s="117" t="s">
        <v>407</v>
      </c>
      <c r="N31" s="118" t="s">
        <v>162</v>
      </c>
      <c r="O31" s="117" t="s">
        <v>408</v>
      </c>
      <c r="P31" s="117" t="s">
        <v>170</v>
      </c>
      <c r="Q31" s="117" t="s">
        <v>170</v>
      </c>
      <c r="R31" s="138" t="s">
        <v>413</v>
      </c>
      <c r="S31" s="257" t="s">
        <v>490</v>
      </c>
      <c r="T31" s="257">
        <v>1</v>
      </c>
      <c r="U31" s="256">
        <v>0</v>
      </c>
      <c r="V31" s="133" t="s">
        <v>216</v>
      </c>
      <c r="W31" s="133" t="s">
        <v>216</v>
      </c>
      <c r="X31" s="214">
        <v>200</v>
      </c>
      <c r="Y31" s="154" t="s">
        <v>113</v>
      </c>
      <c r="Z31" s="110" t="s">
        <v>409</v>
      </c>
    </row>
    <row r="32" spans="1:27" s="1" customFormat="1" ht="102" x14ac:dyDescent="0.25">
      <c r="A32" s="274"/>
      <c r="B32" s="272"/>
      <c r="C32" s="272"/>
      <c r="D32" s="272"/>
      <c r="E32" s="272"/>
      <c r="F32" s="112" t="s">
        <v>64</v>
      </c>
      <c r="G32" s="30" t="s">
        <v>58</v>
      </c>
      <c r="H32" s="31" t="s">
        <v>65</v>
      </c>
      <c r="I32" s="68" t="s">
        <v>231</v>
      </c>
      <c r="J32" s="276"/>
      <c r="K32" s="259" t="s">
        <v>62</v>
      </c>
      <c r="L32" s="259" t="s">
        <v>142</v>
      </c>
      <c r="M32" s="55" t="s">
        <v>162</v>
      </c>
      <c r="N32" s="69">
        <v>0.4</v>
      </c>
      <c r="O32" s="70" t="s">
        <v>63</v>
      </c>
      <c r="P32" s="114" t="s">
        <v>170</v>
      </c>
      <c r="Q32" s="114" t="s">
        <v>170</v>
      </c>
      <c r="R32" s="102" t="s">
        <v>414</v>
      </c>
      <c r="S32" s="132">
        <v>0</v>
      </c>
      <c r="T32" s="132">
        <v>0.6</v>
      </c>
      <c r="U32" s="132">
        <v>0.4</v>
      </c>
      <c r="V32" s="133" t="s">
        <v>216</v>
      </c>
      <c r="W32" s="157" t="s">
        <v>216</v>
      </c>
      <c r="X32" s="213">
        <v>1840.2</v>
      </c>
      <c r="Y32" s="154" t="s">
        <v>464</v>
      </c>
      <c r="Z32" s="258" t="s">
        <v>491</v>
      </c>
    </row>
    <row r="33" spans="1:26" s="1" customFormat="1" ht="102" x14ac:dyDescent="0.25">
      <c r="A33" s="198"/>
      <c r="B33" s="199"/>
      <c r="C33" s="199"/>
      <c r="D33" s="199"/>
      <c r="E33" s="199"/>
      <c r="F33" s="147" t="s">
        <v>410</v>
      </c>
      <c r="G33" s="148">
        <v>0</v>
      </c>
      <c r="H33" s="31" t="s">
        <v>411</v>
      </c>
      <c r="I33" s="68" t="s">
        <v>231</v>
      </c>
      <c r="J33" s="277"/>
      <c r="K33" s="260"/>
      <c r="L33" s="260"/>
      <c r="M33" s="117" t="s">
        <v>462</v>
      </c>
      <c r="N33" s="118" t="s">
        <v>162</v>
      </c>
      <c r="O33" s="117" t="s">
        <v>408</v>
      </c>
      <c r="P33" s="117" t="s">
        <v>170</v>
      </c>
      <c r="Q33" s="117" t="s">
        <v>170</v>
      </c>
      <c r="R33" s="102" t="s">
        <v>465</v>
      </c>
      <c r="S33" s="132">
        <v>0</v>
      </c>
      <c r="T33" s="132">
        <v>0</v>
      </c>
      <c r="U33" s="200">
        <v>1</v>
      </c>
      <c r="V33" s="201">
        <v>0</v>
      </c>
      <c r="W33" s="202">
        <v>0</v>
      </c>
      <c r="X33" s="225">
        <v>0</v>
      </c>
      <c r="Y33" s="203"/>
      <c r="Z33" s="110" t="s">
        <v>473</v>
      </c>
    </row>
    <row r="34" spans="1:26" s="1" customFormat="1" ht="40.5" customHeight="1" thickBot="1" x14ac:dyDescent="0.3">
      <c r="A34" s="123"/>
      <c r="B34" s="119"/>
      <c r="C34" s="119"/>
      <c r="D34" s="119"/>
      <c r="E34" s="119"/>
      <c r="F34" s="120"/>
      <c r="G34" s="119"/>
      <c r="H34" s="119"/>
      <c r="I34" s="119"/>
      <c r="J34" s="121" t="s">
        <v>400</v>
      </c>
      <c r="K34" s="121" t="s">
        <v>401</v>
      </c>
      <c r="L34" s="121" t="s">
        <v>405</v>
      </c>
      <c r="M34" s="121" t="s">
        <v>402</v>
      </c>
      <c r="N34" s="143"/>
      <c r="O34" s="121" t="s">
        <v>403</v>
      </c>
      <c r="P34" s="121" t="s">
        <v>170</v>
      </c>
      <c r="Q34" s="121" t="s">
        <v>170</v>
      </c>
      <c r="R34" s="134" t="s">
        <v>417</v>
      </c>
      <c r="S34" s="155" t="s">
        <v>170</v>
      </c>
      <c r="T34" s="156">
        <v>1</v>
      </c>
      <c r="U34" s="156">
        <v>1</v>
      </c>
      <c r="V34" s="156">
        <v>1</v>
      </c>
      <c r="W34" s="156">
        <v>1</v>
      </c>
      <c r="X34" s="218">
        <f>6900730943*1.0413/1000000</f>
        <v>7185.7311309458992</v>
      </c>
      <c r="Y34" s="143" t="s">
        <v>404</v>
      </c>
      <c r="Z34" s="122"/>
    </row>
    <row r="35" spans="1:26" s="2" customFormat="1" ht="22.5" customHeight="1" x14ac:dyDescent="0.2">
      <c r="A35" s="271" t="s">
        <v>55</v>
      </c>
      <c r="B35" s="271"/>
      <c r="C35" s="271"/>
      <c r="D35" s="271"/>
      <c r="E35" s="271"/>
      <c r="F35" s="271"/>
      <c r="G35" s="271"/>
      <c r="H35" s="271"/>
      <c r="I35" s="271"/>
      <c r="J35" s="271"/>
      <c r="K35" s="23"/>
      <c r="L35" s="23"/>
      <c r="M35" s="24"/>
      <c r="N35" s="24"/>
      <c r="O35" s="25"/>
      <c r="P35" s="24"/>
      <c r="Q35" s="24"/>
      <c r="R35" s="26"/>
      <c r="S35" s="27"/>
      <c r="T35" s="27"/>
      <c r="U35" s="24"/>
      <c r="V35" s="24"/>
      <c r="W35" s="71"/>
      <c r="X35" s="72">
        <f>SUM(X13:X34)</f>
        <v>102178.7635114033</v>
      </c>
      <c r="Y35" s="28"/>
      <c r="Z35" s="29"/>
    </row>
    <row r="36" spans="1:26" s="22" customFormat="1" ht="20.25" customHeight="1" x14ac:dyDescent="0.2">
      <c r="A36" s="270" t="s">
        <v>114</v>
      </c>
      <c r="B36" s="270"/>
      <c r="C36" s="270"/>
      <c r="D36" s="270"/>
      <c r="E36" s="270"/>
      <c r="F36" s="270"/>
      <c r="G36" s="270"/>
      <c r="H36" s="270"/>
      <c r="I36" s="270"/>
      <c r="J36" s="270"/>
      <c r="M36" s="65"/>
      <c r="N36" s="65"/>
      <c r="T36" s="54"/>
      <c r="U36" s="210"/>
      <c r="V36" s="311"/>
      <c r="W36" s="311"/>
      <c r="X36" s="211"/>
      <c r="Y36" s="210"/>
      <c r="Z36" s="208"/>
    </row>
    <row r="37" spans="1:26" x14ac:dyDescent="0.2">
      <c r="R37" s="219" t="s">
        <v>466</v>
      </c>
      <c r="S37" s="235"/>
      <c r="T37" s="235"/>
      <c r="U37" s="219"/>
      <c r="V37" s="235" t="s">
        <v>481</v>
      </c>
      <c r="W37" s="237">
        <v>2020</v>
      </c>
      <c r="X37" s="220">
        <v>2021</v>
      </c>
      <c r="Y37" s="221" t="s">
        <v>472</v>
      </c>
      <c r="Z37" s="208"/>
    </row>
    <row r="38" spans="1:26" x14ac:dyDescent="0.2">
      <c r="R38" s="227" t="s">
        <v>467</v>
      </c>
      <c r="S38" s="242"/>
      <c r="T38" s="242"/>
      <c r="U38" s="255">
        <v>6900730943.71</v>
      </c>
      <c r="V38" s="242"/>
      <c r="W38" s="238">
        <f>+U38/1000000</f>
        <v>6900.7309437100002</v>
      </c>
      <c r="X38" s="228">
        <f>+X39</f>
        <v>7185.7311309458992</v>
      </c>
      <c r="Y38" s="229">
        <f>+X38/W38</f>
        <v>1.0412999998928629</v>
      </c>
      <c r="Z38" s="208"/>
    </row>
    <row r="39" spans="1:26" x14ac:dyDescent="0.2">
      <c r="R39" s="219" t="str">
        <f>+R34</f>
        <v xml:space="preserve">Porcentaje de avance en el plan de mejora del IGI para el 2021. </v>
      </c>
      <c r="S39" s="235"/>
      <c r="T39" s="235"/>
      <c r="U39" s="247"/>
      <c r="V39" s="243">
        <f>+T34</f>
        <v>1</v>
      </c>
      <c r="W39" s="239"/>
      <c r="X39" s="222">
        <f>+X34</f>
        <v>7185.7311309458992</v>
      </c>
      <c r="Y39" s="223"/>
      <c r="Z39" s="208"/>
    </row>
    <row r="40" spans="1:26" x14ac:dyDescent="0.2">
      <c r="R40" s="227" t="s">
        <v>468</v>
      </c>
      <c r="S40" s="242"/>
      <c r="T40" s="242"/>
      <c r="U40" s="255">
        <v>9783470209.4799995</v>
      </c>
      <c r="V40" s="242"/>
      <c r="W40" s="240">
        <f t="shared" ref="W40:W60" si="0">+U40/1000000</f>
        <v>9783.4702094799995</v>
      </c>
      <c r="X40" s="231">
        <f>SUM(X41:X51)</f>
        <v>10187.910169649902</v>
      </c>
      <c r="Y40" s="232">
        <f t="shared" ref="Y40:Y60" si="1">+X40/W40</f>
        <v>1.0413391109197643</v>
      </c>
      <c r="Z40" s="251"/>
    </row>
    <row r="41" spans="1:26" x14ac:dyDescent="0.2">
      <c r="R41" s="219" t="str">
        <f>+R17</f>
        <v>Cantidad de puntos de entregas de Instituciones Públicas atendidas mediante la plataforma regional</v>
      </c>
      <c r="S41" s="235"/>
      <c r="T41" s="235"/>
      <c r="U41" s="247"/>
      <c r="V41" s="235">
        <f>+T17</f>
        <v>3400</v>
      </c>
      <c r="W41" s="239"/>
      <c r="X41" s="222">
        <f>+X17</f>
        <v>3901.8091233185996</v>
      </c>
      <c r="Y41" s="226"/>
      <c r="Z41" s="251"/>
    </row>
    <row r="42" spans="1:26" x14ac:dyDescent="0.2">
      <c r="R42" s="219" t="str">
        <f>+R18</f>
        <v>Cantidad de agroempresas u organizaciones apoyadas en diferentes servicios (el desarrollo de sus capacidades de gestión, innovación tecnológica, diversificación, agregación de valor y comercialización para mejorar su competitividad y accesos a los mercados)</v>
      </c>
      <c r="S42" s="235"/>
      <c r="T42" s="235"/>
      <c r="U42" s="247"/>
      <c r="V42" s="235">
        <f>+T18</f>
        <v>340</v>
      </c>
      <c r="W42" s="239"/>
      <c r="X42" s="222">
        <f>+X18</f>
        <v>2557.3037255974</v>
      </c>
      <c r="Y42" s="226"/>
      <c r="Z42" s="208"/>
    </row>
    <row r="43" spans="1:26" x14ac:dyDescent="0.2">
      <c r="R43" s="219" t="str">
        <f t="shared" ref="R43:R45" si="2">+R19</f>
        <v>Porcentaje de satisfacción de agroempresas atendidas (calidad)</v>
      </c>
      <c r="S43" s="235"/>
      <c r="T43" s="235"/>
      <c r="U43" s="247"/>
      <c r="V43" s="244">
        <f>+T19</f>
        <v>0.95</v>
      </c>
      <c r="W43" s="239"/>
      <c r="X43" s="222">
        <f t="shared" ref="X43:X46" si="3">+X19</f>
        <v>0</v>
      </c>
      <c r="Y43" s="226"/>
      <c r="Z43" s="208"/>
    </row>
    <row r="44" spans="1:26" x14ac:dyDescent="0.2">
      <c r="R44" s="219" t="str">
        <f t="shared" si="2"/>
        <v>Cantidad de análisis para verificar el cumplimiento de normativa de calidad existentes de productos agrícolas en puertos, fronteras, en la industria y los comercios</v>
      </c>
      <c r="S44" s="235"/>
      <c r="T44" s="235"/>
      <c r="U44" s="247"/>
      <c r="V44" s="235">
        <f>+T20</f>
        <v>4000</v>
      </c>
      <c r="W44" s="239"/>
      <c r="X44" s="222">
        <f t="shared" si="3"/>
        <v>691.54927123229993</v>
      </c>
      <c r="Y44" s="226"/>
      <c r="Z44" s="208"/>
    </row>
    <row r="45" spans="1:26" x14ac:dyDescent="0.2">
      <c r="R45" s="219" t="str">
        <f t="shared" si="2"/>
        <v>Cantidad de usuarios accesando información de mercados que les facilite la toma de decisiones y acceso a los mercados</v>
      </c>
      <c r="S45" s="235"/>
      <c r="T45" s="235"/>
      <c r="U45" s="247"/>
      <c r="V45" s="235">
        <f t="shared" ref="V45:V46" si="4">+T21</f>
        <v>923</v>
      </c>
      <c r="W45" s="239"/>
      <c r="X45" s="222">
        <f t="shared" si="3"/>
        <v>423.46278652859996</v>
      </c>
      <c r="Y45" s="226"/>
      <c r="Z45" s="208"/>
    </row>
    <row r="46" spans="1:26" x14ac:dyDescent="0.2">
      <c r="R46" s="219" t="str">
        <f>+R22</f>
        <v>Cantidad de productores beneficiados por la aplicación de la Ley 8763</v>
      </c>
      <c r="S46" s="235"/>
      <c r="T46" s="235"/>
      <c r="U46" s="247"/>
      <c r="V46" s="235">
        <f t="shared" si="4"/>
        <v>3715</v>
      </c>
      <c r="W46" s="239"/>
      <c r="X46" s="222">
        <f t="shared" si="3"/>
        <v>337.705262973</v>
      </c>
      <c r="Y46" s="226"/>
      <c r="Z46" s="208"/>
    </row>
    <row r="47" spans="1:26" x14ac:dyDescent="0.2">
      <c r="R47" s="230" t="str">
        <f>+R30</f>
        <v>Porcentaje de avance de obra  del Centro Regional de Valor  Agregado Agropecuario  Brunca, (CRVAA Brunca). (PND)</v>
      </c>
      <c r="S47" s="235"/>
      <c r="T47" s="235"/>
      <c r="U47" s="247"/>
      <c r="V47" s="245" t="str">
        <f>+T30</f>
        <v xml:space="preserve"> 8.29%</v>
      </c>
      <c r="W47" s="239"/>
      <c r="X47" s="222">
        <f>+X30</f>
        <v>235.88</v>
      </c>
      <c r="Y47" s="226"/>
      <c r="Z47" s="208"/>
    </row>
    <row r="48" spans="1:26" x14ac:dyDescent="0.2">
      <c r="R48" s="230" t="str">
        <f t="shared" ref="R48:R50" si="5">+R31</f>
        <v>Porcentaje de operación del Centro Regional de Valor Agregado Agropecuario Brunca (CRVAA Brunca). (PND)</v>
      </c>
      <c r="S48" s="235"/>
      <c r="T48" s="235"/>
      <c r="U48" s="247"/>
      <c r="V48" s="244">
        <f t="shared" ref="V48:V50" si="6">+T31</f>
        <v>1</v>
      </c>
      <c r="W48" s="239"/>
      <c r="X48" s="222">
        <f t="shared" ref="X48:X50" si="7">+X31</f>
        <v>200</v>
      </c>
      <c r="Y48" s="226"/>
      <c r="Z48" s="208"/>
    </row>
    <row r="49" spans="18:26" x14ac:dyDescent="0.2">
      <c r="R49" s="230" t="str">
        <f t="shared" si="5"/>
        <v>Porcentaje de avance de obra  del Centro Regional de Valor  Agregado Agropecuario  Huetar Norte, (CRVAA Huetar Norte). (PND)</v>
      </c>
      <c r="S49" s="235"/>
      <c r="T49" s="235"/>
      <c r="U49" s="247"/>
      <c r="V49" s="244">
        <f t="shared" si="6"/>
        <v>0.6</v>
      </c>
      <c r="W49" s="239"/>
      <c r="X49" s="222">
        <f t="shared" si="7"/>
        <v>1840.2</v>
      </c>
      <c r="Y49" s="226"/>
      <c r="Z49" s="208"/>
    </row>
    <row r="50" spans="18:26" x14ac:dyDescent="0.2">
      <c r="R50" s="230" t="str">
        <f t="shared" si="5"/>
        <v>Porcentaje de operación  del Centro Regional de Valor  Agregado Agropecuario  Huetar Norte, (CRVAA Huetar Norte).</v>
      </c>
      <c r="S50" s="235"/>
      <c r="T50" s="235"/>
      <c r="U50" s="247"/>
      <c r="V50" s="244">
        <f t="shared" si="6"/>
        <v>0</v>
      </c>
      <c r="W50" s="239"/>
      <c r="X50" s="222">
        <f t="shared" si="7"/>
        <v>0</v>
      </c>
      <c r="Y50" s="226"/>
      <c r="Z50" s="208"/>
    </row>
    <row r="51" spans="18:26" x14ac:dyDescent="0.2">
      <c r="R51" s="230"/>
      <c r="S51" s="235"/>
      <c r="T51" s="235"/>
      <c r="U51" s="247"/>
      <c r="V51" s="235"/>
      <c r="W51" s="239"/>
      <c r="X51" s="222"/>
      <c r="Y51" s="226"/>
      <c r="Z51" s="208"/>
    </row>
    <row r="52" spans="18:26" x14ac:dyDescent="0.2">
      <c r="R52" s="227" t="s">
        <v>469</v>
      </c>
      <c r="S52" s="242"/>
      <c r="T52" s="242"/>
      <c r="U52" s="255">
        <v>1485096774.54</v>
      </c>
      <c r="V52" s="242"/>
      <c r="W52" s="241">
        <f t="shared" si="0"/>
        <v>1485.0967745400001</v>
      </c>
      <c r="X52" s="233">
        <f>+X23+X24</f>
        <v>1546.4312718074998</v>
      </c>
      <c r="Y52" s="234">
        <f t="shared" si="1"/>
        <v>1.0413000003225363</v>
      </c>
      <c r="Z52" s="208"/>
    </row>
    <row r="53" spans="18:26" x14ac:dyDescent="0.2">
      <c r="R53" s="219" t="str">
        <f>+R23</f>
        <v>Porcentaje de semilla certificada de frijol del CNP utilizada o vendida  con relación a la demanda de la siembra comercial.</v>
      </c>
      <c r="S53" s="235"/>
      <c r="T53" s="235"/>
      <c r="U53" s="247"/>
      <c r="V53" s="246">
        <f>+T23</f>
        <v>0.18</v>
      </c>
      <c r="W53" s="239"/>
      <c r="X53" s="222">
        <f>+X23</f>
        <v>588.15203716619988</v>
      </c>
      <c r="Y53" s="223"/>
      <c r="Z53" s="208"/>
    </row>
    <row r="54" spans="18:26" x14ac:dyDescent="0.2">
      <c r="R54" s="219" t="str">
        <f>+R24</f>
        <v>Toneladas métricas almacenadas en silos y bodegas de las plantas de proceso.</v>
      </c>
      <c r="S54" s="235"/>
      <c r="T54" s="235"/>
      <c r="U54" s="247"/>
      <c r="V54" s="247">
        <f>+T24</f>
        <v>35140</v>
      </c>
      <c r="W54" s="239"/>
      <c r="X54" s="222">
        <f>+X24</f>
        <v>958.27923464129981</v>
      </c>
      <c r="Y54" s="223"/>
      <c r="Z54" s="208"/>
    </row>
    <row r="55" spans="18:26" x14ac:dyDescent="0.2">
      <c r="R55" s="219"/>
      <c r="S55" s="235"/>
      <c r="T55" s="235"/>
      <c r="U55" s="247"/>
      <c r="V55" s="235"/>
      <c r="W55" s="239"/>
      <c r="X55" s="222"/>
      <c r="Y55" s="223"/>
      <c r="Z55" s="208"/>
    </row>
    <row r="56" spans="18:26" x14ac:dyDescent="0.2">
      <c r="R56" s="219"/>
      <c r="S56" s="235"/>
      <c r="T56" s="235"/>
      <c r="U56" s="247"/>
      <c r="V56" s="235"/>
      <c r="W56" s="239"/>
      <c r="X56" s="222"/>
      <c r="Y56" s="223"/>
      <c r="Z56" s="208"/>
    </row>
    <row r="57" spans="18:26" x14ac:dyDescent="0.2">
      <c r="R57" s="219"/>
      <c r="S57" s="235"/>
      <c r="T57" s="235"/>
      <c r="U57" s="247"/>
      <c r="V57" s="235"/>
      <c r="W57" s="239"/>
      <c r="X57" s="222"/>
      <c r="Y57" s="223"/>
      <c r="Z57" s="208"/>
    </row>
    <row r="58" spans="18:26" x14ac:dyDescent="0.2">
      <c r="R58" s="219"/>
      <c r="S58" s="235"/>
      <c r="T58" s="235"/>
      <c r="U58" s="247"/>
      <c r="V58" s="235"/>
      <c r="W58" s="239"/>
      <c r="X58" s="222"/>
      <c r="Y58" s="223"/>
      <c r="Z58" s="208"/>
    </row>
    <row r="59" spans="18:26" x14ac:dyDescent="0.2">
      <c r="R59" s="219"/>
      <c r="S59" s="235"/>
      <c r="T59" s="235"/>
      <c r="U59" s="247"/>
      <c r="V59" s="235"/>
      <c r="W59" s="239"/>
      <c r="X59" s="222"/>
      <c r="Y59" s="223"/>
      <c r="Z59" s="208"/>
    </row>
    <row r="60" spans="18:26" x14ac:dyDescent="0.2">
      <c r="R60" s="227" t="s">
        <v>470</v>
      </c>
      <c r="S60" s="242"/>
      <c r="T60" s="242"/>
      <c r="U60" s="255">
        <v>55969026237.139999</v>
      </c>
      <c r="V60" s="242"/>
      <c r="W60" s="238">
        <f t="shared" si="0"/>
        <v>55969.026237140002</v>
      </c>
      <c r="X60" s="228">
        <f>SUM(X61:X64)</f>
        <v>58280.550938999993</v>
      </c>
      <c r="Y60" s="229">
        <f t="shared" si="1"/>
        <v>1.0413000700077593</v>
      </c>
      <c r="Z60" s="253"/>
    </row>
    <row r="61" spans="18:26" x14ac:dyDescent="0.2">
      <c r="R61" s="219" t="str">
        <f>+R14</f>
        <v xml:space="preserve">Monto Anual de Ventas PAI (en millones de colones) </v>
      </c>
      <c r="S61" s="235"/>
      <c r="T61" s="235"/>
      <c r="U61" s="247"/>
      <c r="V61" s="248">
        <f>+T14</f>
        <v>81982.55</v>
      </c>
      <c r="W61" s="239"/>
      <c r="X61" s="222">
        <f>+X14</f>
        <v>55277.550938999993</v>
      </c>
      <c r="Y61" s="224"/>
      <c r="Z61" s="253"/>
    </row>
    <row r="62" spans="18:26" x14ac:dyDescent="0.2">
      <c r="R62" s="219" t="str">
        <f t="shared" ref="R62:R63" si="8">+R15</f>
        <v xml:space="preserve">Porcentaje de cobertura de la demanda institucional de productos agroalimentarios (Plan Sect)
</v>
      </c>
      <c r="S62" s="235"/>
      <c r="T62" s="235"/>
      <c r="U62" s="247"/>
      <c r="V62" s="244">
        <f t="shared" ref="V62:V63" si="9">+T15</f>
        <v>0.43</v>
      </c>
      <c r="W62" s="239"/>
      <c r="X62" s="222"/>
      <c r="Y62" s="224"/>
      <c r="Z62" s="253"/>
    </row>
    <row r="63" spans="18:26" x14ac:dyDescent="0.2">
      <c r="R63" s="219" t="str">
        <f t="shared" si="8"/>
        <v>Porcentaje de participación de los micros y medianos productores o agroempresas de las compras totales realizadas</v>
      </c>
      <c r="S63" s="235"/>
      <c r="T63" s="235"/>
      <c r="U63" s="247"/>
      <c r="V63" s="244">
        <f t="shared" si="9"/>
        <v>0.93</v>
      </c>
      <c r="W63" s="239"/>
      <c r="X63" s="222"/>
      <c r="Y63" s="224"/>
      <c r="Z63" s="253"/>
    </row>
    <row r="64" spans="18:26" x14ac:dyDescent="0.2">
      <c r="R64" s="219" t="str">
        <f>+R13</f>
        <v>Cantidad de nuevas  micro, pequeñas y medianas agroempresas suplidoras con cuota de mercado. (PND)</v>
      </c>
      <c r="S64" s="235"/>
      <c r="T64" s="235"/>
      <c r="U64" s="247"/>
      <c r="V64" s="235">
        <f>+T13</f>
        <v>36</v>
      </c>
      <c r="W64" s="239"/>
      <c r="X64" s="222">
        <f>+X13</f>
        <v>3003</v>
      </c>
      <c r="Y64" s="224"/>
      <c r="Z64" s="253"/>
    </row>
    <row r="65" spans="18:26" x14ac:dyDescent="0.2">
      <c r="R65" s="227" t="s">
        <v>471</v>
      </c>
      <c r="S65" s="242"/>
      <c r="T65" s="242"/>
      <c r="U65" s="255">
        <v>23987459855.049999</v>
      </c>
      <c r="V65" s="242"/>
      <c r="W65" s="238">
        <f>+U65/1000000</f>
        <v>23987.459855049998</v>
      </c>
      <c r="X65" s="228">
        <f>SUM(X66:X67)</f>
        <v>24978.14</v>
      </c>
      <c r="Y65" s="229">
        <f>+X65/W65</f>
        <v>1.0412999188299397</v>
      </c>
      <c r="Z65" s="253"/>
    </row>
    <row r="66" spans="18:26" x14ac:dyDescent="0.2">
      <c r="R66" s="219" t="str">
        <f>+R26</f>
        <v>Millones de colones transferidos al CNP para gastos operativos</v>
      </c>
      <c r="S66" s="235"/>
      <c r="T66" s="235"/>
      <c r="U66" s="247"/>
      <c r="V66" s="235"/>
      <c r="W66" s="239"/>
      <c r="X66" s="222">
        <f>+X26</f>
        <v>3444</v>
      </c>
      <c r="Y66" s="224"/>
      <c r="Z66" s="253"/>
    </row>
    <row r="67" spans="18:26" x14ac:dyDescent="0.2">
      <c r="R67" s="219" t="str">
        <f t="shared" ref="R67:R69" si="10">+R27</f>
        <v>Millones de colones en ventas</v>
      </c>
      <c r="S67" s="235"/>
      <c r="T67" s="235"/>
      <c r="U67" s="236"/>
      <c r="V67" s="235"/>
      <c r="W67" s="239"/>
      <c r="X67" s="222">
        <f>+X27</f>
        <v>21534.14</v>
      </c>
      <c r="Y67" s="224"/>
      <c r="Z67" s="253"/>
    </row>
    <row r="68" spans="18:26" x14ac:dyDescent="0.2">
      <c r="R68" s="219" t="str">
        <f t="shared" si="10"/>
        <v>Rotación de Inventarios de Licores Corrientes y Finos</v>
      </c>
      <c r="S68" s="235"/>
      <c r="T68" s="235"/>
      <c r="U68" s="236"/>
      <c r="V68" s="235"/>
      <c r="W68" s="239"/>
      <c r="X68" s="222"/>
      <c r="Y68" s="224"/>
      <c r="Z68" s="253"/>
    </row>
    <row r="69" spans="18:26" x14ac:dyDescent="0.2">
      <c r="R69" s="219" t="str">
        <f t="shared" si="10"/>
        <v>Cantidad de nuevos productos introducidos al mercado</v>
      </c>
      <c r="S69" s="235"/>
      <c r="T69" s="235"/>
      <c r="U69" s="235"/>
      <c r="V69" s="235"/>
      <c r="W69" s="235"/>
      <c r="X69" s="235"/>
      <c r="Y69" s="235"/>
    </row>
    <row r="70" spans="18:26" x14ac:dyDescent="0.2">
      <c r="R70" s="219"/>
      <c r="S70" s="235"/>
      <c r="T70" s="235"/>
      <c r="U70" s="219"/>
      <c r="V70" s="235"/>
      <c r="W70" s="252">
        <f>SUM(W38:W68)</f>
        <v>98125.78401992</v>
      </c>
      <c r="X70" s="252">
        <f>+X65+X60+X52+X40+X38</f>
        <v>102178.76351140329</v>
      </c>
      <c r="Y70" s="252">
        <f>+X70/W70</f>
        <v>1.0413039195759242</v>
      </c>
    </row>
    <row r="71" spans="18:26" x14ac:dyDescent="0.2">
      <c r="R71" s="219"/>
      <c r="S71" s="235"/>
      <c r="T71" s="235"/>
      <c r="U71" s="219"/>
      <c r="V71" s="235"/>
      <c r="W71" s="235"/>
      <c r="X71" s="235"/>
      <c r="Y71" s="235"/>
    </row>
    <row r="72" spans="18:26" x14ac:dyDescent="0.2">
      <c r="R72" s="211"/>
      <c r="T72" s="211"/>
      <c r="U72" s="211"/>
      <c r="V72" s="211"/>
      <c r="W72" s="211"/>
      <c r="X72" s="211"/>
      <c r="Y72" s="211"/>
    </row>
    <row r="73" spans="18:26" x14ac:dyDescent="0.2">
      <c r="R73" s="254"/>
      <c r="T73" s="211"/>
      <c r="U73" s="211"/>
      <c r="V73" s="211"/>
      <c r="W73" s="211"/>
      <c r="X73" s="211"/>
      <c r="Y73" s="211"/>
    </row>
    <row r="74" spans="18:26" x14ac:dyDescent="0.2">
      <c r="T74" s="211"/>
      <c r="U74" s="211"/>
      <c r="V74" s="211"/>
      <c r="W74" s="211"/>
      <c r="X74" s="211"/>
      <c r="Y74" s="211"/>
    </row>
    <row r="75" spans="18:26" x14ac:dyDescent="0.2">
      <c r="T75" s="211"/>
      <c r="U75" s="211"/>
      <c r="V75" s="211"/>
      <c r="W75" s="211"/>
      <c r="X75" s="211"/>
      <c r="Y75" s="211"/>
    </row>
    <row r="76" spans="18:26" x14ac:dyDescent="0.2">
      <c r="U76" s="211"/>
      <c r="V76" s="211"/>
      <c r="W76" s="211"/>
      <c r="X76" s="211"/>
      <c r="Y76" s="211"/>
    </row>
    <row r="77" spans="18:26" x14ac:dyDescent="0.2">
      <c r="U77" s="211"/>
      <c r="V77" s="211"/>
      <c r="W77" s="211"/>
      <c r="X77" s="211"/>
      <c r="Y77" s="211"/>
    </row>
    <row r="78" spans="18:26" x14ac:dyDescent="0.2">
      <c r="U78" s="211"/>
      <c r="V78" s="211"/>
      <c r="W78" s="211"/>
      <c r="X78" s="211"/>
      <c r="Y78" s="211"/>
    </row>
    <row r="79" spans="18:26" x14ac:dyDescent="0.2">
      <c r="U79" s="211"/>
      <c r="V79" s="211"/>
      <c r="W79" s="211"/>
      <c r="X79" s="211"/>
      <c r="Y79" s="211"/>
    </row>
    <row r="80" spans="18:26" x14ac:dyDescent="0.2">
      <c r="U80" s="211"/>
      <c r="V80" s="211"/>
      <c r="W80" s="211"/>
      <c r="X80" s="211"/>
      <c r="Y80" s="211"/>
    </row>
    <row r="81" spans="21:25" x14ac:dyDescent="0.2">
      <c r="U81" s="211"/>
      <c r="V81" s="211"/>
      <c r="W81" s="211"/>
      <c r="X81" s="211"/>
      <c r="Y81" s="211"/>
    </row>
    <row r="82" spans="21:25" x14ac:dyDescent="0.2">
      <c r="U82" s="211"/>
      <c r="V82" s="211"/>
      <c r="W82" s="211"/>
      <c r="X82" s="211"/>
      <c r="Y82" s="211"/>
    </row>
    <row r="83" spans="21:25" x14ac:dyDescent="0.2">
      <c r="U83" s="211"/>
      <c r="V83" s="211"/>
      <c r="W83" s="211"/>
      <c r="X83" s="211"/>
      <c r="Y83" s="211"/>
    </row>
    <row r="84" spans="21:25" x14ac:dyDescent="0.2">
      <c r="U84" s="211"/>
      <c r="V84" s="211"/>
      <c r="W84" s="211"/>
      <c r="X84" s="211"/>
      <c r="Y84" s="211"/>
    </row>
    <row r="85" spans="21:25" x14ac:dyDescent="0.2">
      <c r="U85" s="211"/>
      <c r="V85" s="211"/>
      <c r="W85" s="211"/>
      <c r="X85" s="211"/>
      <c r="Y85" s="211"/>
    </row>
    <row r="86" spans="21:25" x14ac:dyDescent="0.2">
      <c r="U86" s="211"/>
      <c r="V86" s="211"/>
      <c r="W86" s="211"/>
      <c r="X86" s="211"/>
      <c r="Y86" s="211"/>
    </row>
    <row r="87" spans="21:25" x14ac:dyDescent="0.2">
      <c r="U87" s="211"/>
      <c r="V87" s="211"/>
      <c r="W87" s="211"/>
      <c r="X87" s="211"/>
      <c r="Y87" s="211"/>
    </row>
    <row r="88" spans="21:25" x14ac:dyDescent="0.2">
      <c r="U88" s="211"/>
      <c r="V88" s="211"/>
      <c r="W88" s="211"/>
      <c r="X88" s="211"/>
      <c r="Y88" s="211"/>
    </row>
    <row r="89" spans="21:25" x14ac:dyDescent="0.2">
      <c r="U89" s="211"/>
      <c r="V89" s="211"/>
      <c r="W89" s="211"/>
      <c r="X89" s="211"/>
      <c r="Y89" s="211"/>
    </row>
    <row r="90" spans="21:25" x14ac:dyDescent="0.2">
      <c r="U90" s="211"/>
      <c r="V90" s="211"/>
      <c r="W90" s="211"/>
      <c r="X90" s="211"/>
      <c r="Y90" s="211"/>
    </row>
    <row r="91" spans="21:25" x14ac:dyDescent="0.2">
      <c r="U91" s="211"/>
      <c r="V91" s="211"/>
      <c r="W91" s="211"/>
      <c r="X91" s="211"/>
      <c r="Y91" s="211"/>
    </row>
    <row r="92" spans="21:25" x14ac:dyDescent="0.2">
      <c r="U92" s="211"/>
      <c r="V92" s="211"/>
      <c r="W92" s="211"/>
      <c r="X92" s="211"/>
      <c r="Y92" s="211"/>
    </row>
    <row r="93" spans="21:25" x14ac:dyDescent="0.2">
      <c r="U93" s="211"/>
      <c r="V93" s="211"/>
      <c r="W93" s="211"/>
      <c r="X93" s="211"/>
      <c r="Y93" s="211"/>
    </row>
    <row r="94" spans="21:25" x14ac:dyDescent="0.2">
      <c r="U94" s="211"/>
      <c r="V94" s="211"/>
      <c r="W94" s="211"/>
      <c r="X94" s="211"/>
      <c r="Y94" s="211"/>
    </row>
    <row r="95" spans="21:25" x14ac:dyDescent="0.2">
      <c r="U95" s="211"/>
      <c r="V95" s="211"/>
      <c r="W95" s="211"/>
      <c r="X95" s="211"/>
      <c r="Y95" s="211"/>
    </row>
    <row r="96" spans="21:25" x14ac:dyDescent="0.2">
      <c r="U96" s="211"/>
      <c r="V96" s="211"/>
      <c r="W96" s="211"/>
      <c r="X96" s="211"/>
      <c r="Y96" s="211"/>
    </row>
  </sheetData>
  <protectedRanges>
    <protectedRange algorithmName="SHA-512" hashValue="hGgNSlIpq1yzrnCwzm6x/7pFsdNFMcYtyS0iSmI+9YFBPr1U6SHW05llVmsGL5tWSgmKj9nzXNGzGby0wC5eBg==" saltValue="5MgX3964qu0Y9HSROYishg==" spinCount="100000" sqref="R33" name="Rango2_1_1"/>
  </protectedRanges>
  <mergeCells count="90">
    <mergeCell ref="J17:J22"/>
    <mergeCell ref="K17:K22"/>
    <mergeCell ref="V36:W36"/>
    <mergeCell ref="X14:X16"/>
    <mergeCell ref="X18:X19"/>
    <mergeCell ref="L18:L22"/>
    <mergeCell ref="Q26:Q29"/>
    <mergeCell ref="K23:K25"/>
    <mergeCell ref="J26:J29"/>
    <mergeCell ref="K26:K29"/>
    <mergeCell ref="L26:L29"/>
    <mergeCell ref="L24:L25"/>
    <mergeCell ref="J23:J25"/>
    <mergeCell ref="J13:J16"/>
    <mergeCell ref="M26:M29"/>
    <mergeCell ref="O26:O29"/>
    <mergeCell ref="E1:L1"/>
    <mergeCell ref="A2:H2"/>
    <mergeCell ref="A6:Z6"/>
    <mergeCell ref="M8:N8"/>
    <mergeCell ref="M9:M12"/>
    <mergeCell ref="N9:N12"/>
    <mergeCell ref="A3:H3"/>
    <mergeCell ref="A4:H4"/>
    <mergeCell ref="A5:H5"/>
    <mergeCell ref="A8:A12"/>
    <mergeCell ref="A7:I7"/>
    <mergeCell ref="J7:Q7"/>
    <mergeCell ref="B8:B12"/>
    <mergeCell ref="Z8:Z12"/>
    <mergeCell ref="C8:C12"/>
    <mergeCell ref="J8:J12"/>
    <mergeCell ref="Y10:Y12"/>
    <mergeCell ref="K8:K12"/>
    <mergeCell ref="O18:O19"/>
    <mergeCell ref="P18:P19"/>
    <mergeCell ref="Q18:Q19"/>
    <mergeCell ref="N13:N16"/>
    <mergeCell ref="K13:K16"/>
    <mergeCell ref="L13:L16"/>
    <mergeCell ref="M13:M16"/>
    <mergeCell ref="X10:X12"/>
    <mergeCell ref="P10:P12"/>
    <mergeCell ref="X8:Y9"/>
    <mergeCell ref="L8:L12"/>
    <mergeCell ref="T8:W10"/>
    <mergeCell ref="P9:Q9"/>
    <mergeCell ref="U11:W11"/>
    <mergeCell ref="Q10:Q12"/>
    <mergeCell ref="S8:S12"/>
    <mergeCell ref="O8:Q8"/>
    <mergeCell ref="O9:O12"/>
    <mergeCell ref="R8:R12"/>
    <mergeCell ref="D8:D12"/>
    <mergeCell ref="E8:E12"/>
    <mergeCell ref="G8:G12"/>
    <mergeCell ref="F8:F12"/>
    <mergeCell ref="H8:H12"/>
    <mergeCell ref="I8:I12"/>
    <mergeCell ref="I13:I29"/>
    <mergeCell ref="H13:H29"/>
    <mergeCell ref="E13:E29"/>
    <mergeCell ref="G13:G29"/>
    <mergeCell ref="A13:A29"/>
    <mergeCell ref="C13:C29"/>
    <mergeCell ref="B13:B29"/>
    <mergeCell ref="F13:F29"/>
    <mergeCell ref="D13:D29"/>
    <mergeCell ref="A36:J36"/>
    <mergeCell ref="A35:J35"/>
    <mergeCell ref="E30:E32"/>
    <mergeCell ref="D30:D32"/>
    <mergeCell ref="C30:C32"/>
    <mergeCell ref="B30:B32"/>
    <mergeCell ref="A30:A32"/>
    <mergeCell ref="J30:J33"/>
    <mergeCell ref="Z14:Z16"/>
    <mergeCell ref="X27:X29"/>
    <mergeCell ref="Y27:Y29"/>
    <mergeCell ref="Z27:Z29"/>
    <mergeCell ref="Y24:Y25"/>
    <mergeCell ref="Y14:Y16"/>
    <mergeCell ref="X24:X25"/>
    <mergeCell ref="K32:K33"/>
    <mergeCell ref="L32:L33"/>
    <mergeCell ref="K30:K31"/>
    <mergeCell ref="L30:L31"/>
    <mergeCell ref="Z24:Z25"/>
    <mergeCell ref="P26:P29"/>
    <mergeCell ref="N26:N29"/>
  </mergeCells>
  <printOptions horizontalCentered="1"/>
  <pageMargins left="7.874015748031496E-2" right="7.874015748031496E-2" top="0.39370078740157483" bottom="0.15748031496062992" header="0.31496062992125984" footer="0.11811023622047245"/>
  <pageSetup scale="80" orientation="landscape" r:id="rId1"/>
  <headerFooter>
    <oddFooter>&amp;R&amp;8&amp;P</oddFooter>
  </headerFooter>
  <colBreaks count="2" manualBreakCount="2">
    <brk id="9" max="1048575" man="1"/>
    <brk id="17" max="1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C19"/>
  <sheetViews>
    <sheetView workbookViewId="0">
      <selection activeCell="F12" sqref="F12"/>
    </sheetView>
  </sheetViews>
  <sheetFormatPr baseColWidth="10" defaultRowHeight="12" x14ac:dyDescent="0.2"/>
  <cols>
    <col min="1" max="1" width="11.42578125" style="91"/>
    <col min="2" max="2" width="54.7109375" style="91" customWidth="1"/>
    <col min="3" max="3" width="53" style="91" customWidth="1"/>
    <col min="4" max="5" width="11.42578125" style="91"/>
    <col min="6" max="6" width="9.85546875" style="91" customWidth="1"/>
    <col min="7" max="16384" width="11.42578125" style="91"/>
  </cols>
  <sheetData>
    <row r="2" spans="2:3" x14ac:dyDescent="0.2">
      <c r="B2" s="91" t="s">
        <v>234</v>
      </c>
    </row>
    <row r="3" spans="2:3" ht="12.75" thickBot="1" x14ac:dyDescent="0.25">
      <c r="B3" s="91" t="s">
        <v>337</v>
      </c>
    </row>
    <row r="4" spans="2:3" ht="12.75" thickBot="1" x14ac:dyDescent="0.25">
      <c r="B4" s="92" t="s">
        <v>236</v>
      </c>
      <c r="C4" s="93" t="s">
        <v>237</v>
      </c>
    </row>
    <row r="5" spans="2:3" ht="24" x14ac:dyDescent="0.2">
      <c r="B5" s="160" t="s">
        <v>238</v>
      </c>
      <c r="C5" s="94" t="s">
        <v>378</v>
      </c>
    </row>
    <row r="6" spans="2:3" ht="36" x14ac:dyDescent="0.2">
      <c r="B6" s="161" t="s">
        <v>239</v>
      </c>
      <c r="C6" s="180" t="s">
        <v>269</v>
      </c>
    </row>
    <row r="7" spans="2:3" ht="24" x14ac:dyDescent="0.2">
      <c r="B7" s="163" t="s">
        <v>241</v>
      </c>
      <c r="C7" s="94" t="s">
        <v>270</v>
      </c>
    </row>
    <row r="8" spans="2:3" ht="36" x14ac:dyDescent="0.2">
      <c r="B8" s="165" t="s">
        <v>243</v>
      </c>
      <c r="C8" s="181" t="s">
        <v>271</v>
      </c>
    </row>
    <row r="9" spans="2:3" x14ac:dyDescent="0.2">
      <c r="B9" s="163" t="s">
        <v>245</v>
      </c>
      <c r="C9" s="97" t="s">
        <v>272</v>
      </c>
    </row>
    <row r="10" spans="2:3" ht="24" x14ac:dyDescent="0.2">
      <c r="B10" s="163" t="s">
        <v>247</v>
      </c>
      <c r="C10" s="180" t="s">
        <v>273</v>
      </c>
    </row>
    <row r="11" spans="2:3" x14ac:dyDescent="0.2">
      <c r="B11" s="163" t="s">
        <v>249</v>
      </c>
      <c r="C11" s="97" t="s">
        <v>250</v>
      </c>
    </row>
    <row r="12" spans="2:3" x14ac:dyDescent="0.2">
      <c r="B12" s="163" t="s">
        <v>0</v>
      </c>
      <c r="C12" s="97">
        <v>1855</v>
      </c>
    </row>
    <row r="13" spans="2:3" x14ac:dyDescent="0.2">
      <c r="B13" s="163" t="s">
        <v>251</v>
      </c>
      <c r="C13" s="97">
        <f>+'CNP- MAPP-2021'!T17</f>
        <v>3400</v>
      </c>
    </row>
    <row r="14" spans="2:3" x14ac:dyDescent="0.2">
      <c r="B14" s="163" t="s">
        <v>252</v>
      </c>
      <c r="C14" s="97" t="s">
        <v>253</v>
      </c>
    </row>
    <row r="15" spans="2:3" ht="24" x14ac:dyDescent="0.2">
      <c r="B15" s="163" t="s">
        <v>254</v>
      </c>
      <c r="C15" s="94" t="s">
        <v>274</v>
      </c>
    </row>
    <row r="16" spans="2:3" x14ac:dyDescent="0.2">
      <c r="B16" s="163" t="s">
        <v>256</v>
      </c>
      <c r="C16" s="100" t="s">
        <v>275</v>
      </c>
    </row>
    <row r="17" spans="2:3" x14ac:dyDescent="0.2">
      <c r="B17" s="161" t="s">
        <v>258</v>
      </c>
      <c r="C17" s="177" t="s">
        <v>276</v>
      </c>
    </row>
    <row r="18" spans="2:3" ht="12.75" thickBot="1" x14ac:dyDescent="0.25">
      <c r="B18" s="170" t="s">
        <v>260</v>
      </c>
      <c r="C18" s="97" t="s">
        <v>268</v>
      </c>
    </row>
    <row r="19" spans="2:3" x14ac:dyDescent="0.2">
      <c r="B19" s="101" t="s">
        <v>261</v>
      </c>
    </row>
  </sheetData>
  <conditionalFormatting sqref="C16">
    <cfRule type="dataBar" priority="1">
      <dataBar>
        <cfvo type="min"/>
        <cfvo type="max"/>
        <color rgb="FF638EC6"/>
      </dataBar>
    </cfRule>
  </conditionalFormatting>
  <conditionalFormatting sqref="C9:C15 C4:C7 B4 C17:C18">
    <cfRule type="dataBar" priority="2">
      <dataBar>
        <cfvo type="min"/>
        <cfvo type="max"/>
        <color rgb="FF638EC6"/>
      </dataBar>
    </cfRule>
  </conditionalFormatting>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C19"/>
  <sheetViews>
    <sheetView workbookViewId="0">
      <selection activeCell="F15" sqref="F15"/>
    </sheetView>
  </sheetViews>
  <sheetFormatPr baseColWidth="10" defaultRowHeight="12" x14ac:dyDescent="0.2"/>
  <cols>
    <col min="1" max="1" width="11.42578125" style="91"/>
    <col min="2" max="2" width="54.7109375" style="91" customWidth="1"/>
    <col min="3" max="3" width="53" style="91" customWidth="1"/>
    <col min="4" max="4" width="11.42578125" style="91"/>
    <col min="5" max="5" width="11.42578125" style="91" customWidth="1"/>
    <col min="6" max="16384" width="11.42578125" style="91"/>
  </cols>
  <sheetData>
    <row r="2" spans="2:3" x14ac:dyDescent="0.2">
      <c r="B2" s="91" t="s">
        <v>234</v>
      </c>
    </row>
    <row r="3" spans="2:3" ht="12.75" thickBot="1" x14ac:dyDescent="0.25">
      <c r="B3" s="91" t="s">
        <v>337</v>
      </c>
    </row>
    <row r="4" spans="2:3" ht="12.75" thickBot="1" x14ac:dyDescent="0.25">
      <c r="B4" s="92" t="s">
        <v>236</v>
      </c>
      <c r="C4" s="93" t="s">
        <v>237</v>
      </c>
    </row>
    <row r="5" spans="2:3" ht="24" x14ac:dyDescent="0.2">
      <c r="B5" s="160" t="s">
        <v>238</v>
      </c>
      <c r="C5" s="94" t="s">
        <v>379</v>
      </c>
    </row>
    <row r="6" spans="2:3" ht="36" x14ac:dyDescent="0.2">
      <c r="B6" s="161" t="s">
        <v>239</v>
      </c>
      <c r="C6" s="94" t="s">
        <v>380</v>
      </c>
    </row>
    <row r="7" spans="2:3" x14ac:dyDescent="0.2">
      <c r="B7" s="163" t="s">
        <v>241</v>
      </c>
      <c r="C7" s="97" t="s">
        <v>272</v>
      </c>
    </row>
    <row r="8" spans="2:3" x14ac:dyDescent="0.2">
      <c r="B8" s="165" t="s">
        <v>243</v>
      </c>
      <c r="C8" s="97" t="s">
        <v>277</v>
      </c>
    </row>
    <row r="9" spans="2:3" x14ac:dyDescent="0.2">
      <c r="B9" s="163" t="s">
        <v>245</v>
      </c>
      <c r="C9" s="97" t="s">
        <v>11</v>
      </c>
    </row>
    <row r="10" spans="2:3" ht="48" x14ac:dyDescent="0.2">
      <c r="B10" s="163" t="s">
        <v>247</v>
      </c>
      <c r="C10" s="94" t="s">
        <v>278</v>
      </c>
    </row>
    <row r="11" spans="2:3" x14ac:dyDescent="0.2">
      <c r="B11" s="163" t="s">
        <v>249</v>
      </c>
      <c r="C11" s="182" t="s">
        <v>250</v>
      </c>
    </row>
    <row r="12" spans="2:3" x14ac:dyDescent="0.2">
      <c r="B12" s="163" t="s">
        <v>0</v>
      </c>
      <c r="C12" s="97">
        <v>87</v>
      </c>
    </row>
    <row r="13" spans="2:3" x14ac:dyDescent="0.2">
      <c r="B13" s="163" t="s">
        <v>251</v>
      </c>
      <c r="C13" s="97">
        <v>155</v>
      </c>
    </row>
    <row r="14" spans="2:3" x14ac:dyDescent="0.2">
      <c r="B14" s="163" t="s">
        <v>252</v>
      </c>
      <c r="C14" s="182" t="s">
        <v>253</v>
      </c>
    </row>
    <row r="15" spans="2:3" x14ac:dyDescent="0.2">
      <c r="B15" s="163" t="s">
        <v>254</v>
      </c>
      <c r="C15" s="94" t="s">
        <v>279</v>
      </c>
    </row>
    <row r="16" spans="2:3" x14ac:dyDescent="0.2">
      <c r="B16" s="163" t="s">
        <v>256</v>
      </c>
      <c r="C16" s="100" t="s">
        <v>280</v>
      </c>
    </row>
    <row r="17" spans="2:3" x14ac:dyDescent="0.2">
      <c r="B17" s="161" t="s">
        <v>258</v>
      </c>
      <c r="C17" s="94" t="s">
        <v>281</v>
      </c>
    </row>
    <row r="18" spans="2:3" ht="12.75" thickBot="1" x14ac:dyDescent="0.25">
      <c r="B18" s="170" t="s">
        <v>260</v>
      </c>
      <c r="C18" s="97" t="s">
        <v>268</v>
      </c>
    </row>
    <row r="19" spans="2:3" x14ac:dyDescent="0.2">
      <c r="B19" s="101" t="s">
        <v>261</v>
      </c>
    </row>
  </sheetData>
  <conditionalFormatting sqref="C16">
    <cfRule type="dataBar" priority="2">
      <dataBar>
        <cfvo type="min"/>
        <cfvo type="max"/>
        <color rgb="FF638EC6"/>
      </dataBar>
    </cfRule>
  </conditionalFormatting>
  <conditionalFormatting sqref="C8">
    <cfRule type="dataBar" priority="1">
      <dataBar>
        <cfvo type="min"/>
        <cfvo type="max"/>
        <color rgb="FF638EC6"/>
      </dataBar>
    </cfRule>
  </conditionalFormatting>
  <conditionalFormatting sqref="C4:C7 B4 C17:C18 C9:C15">
    <cfRule type="dataBar" priority="3">
      <dataBar>
        <cfvo type="min"/>
        <cfvo type="max"/>
        <color rgb="FF638EC6"/>
      </dataBar>
    </cfRule>
  </conditionalFormatting>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C19"/>
  <sheetViews>
    <sheetView topLeftCell="A4" workbookViewId="0">
      <selection activeCell="C23" sqref="C23"/>
    </sheetView>
  </sheetViews>
  <sheetFormatPr baseColWidth="10" defaultRowHeight="12" x14ac:dyDescent="0.2"/>
  <cols>
    <col min="1" max="1" width="11.42578125" style="91"/>
    <col min="2" max="2" width="54.7109375" style="91" customWidth="1"/>
    <col min="3" max="3" width="53" style="91" customWidth="1"/>
    <col min="4" max="16384" width="11.42578125" style="91"/>
  </cols>
  <sheetData>
    <row r="2" spans="2:3" x14ac:dyDescent="0.2">
      <c r="B2" s="91" t="s">
        <v>234</v>
      </c>
    </row>
    <row r="3" spans="2:3" ht="12.75" thickBot="1" x14ac:dyDescent="0.25">
      <c r="B3" s="91" t="s">
        <v>337</v>
      </c>
    </row>
    <row r="4" spans="2:3" ht="12.75" thickBot="1" x14ac:dyDescent="0.25">
      <c r="B4" s="92" t="s">
        <v>236</v>
      </c>
      <c r="C4" s="93" t="s">
        <v>237</v>
      </c>
    </row>
    <row r="5" spans="2:3" ht="36" x14ac:dyDescent="0.2">
      <c r="B5" s="160" t="s">
        <v>238</v>
      </c>
      <c r="C5" s="94" t="s">
        <v>381</v>
      </c>
    </row>
    <row r="6" spans="2:3" ht="36" x14ac:dyDescent="0.2">
      <c r="B6" s="161" t="s">
        <v>239</v>
      </c>
      <c r="C6" s="94" t="s">
        <v>282</v>
      </c>
    </row>
    <row r="7" spans="2:3" ht="36" x14ac:dyDescent="0.2">
      <c r="B7" s="163" t="s">
        <v>241</v>
      </c>
      <c r="C7" s="94" t="s">
        <v>283</v>
      </c>
    </row>
    <row r="8" spans="2:3" x14ac:dyDescent="0.2">
      <c r="B8" s="165" t="s">
        <v>243</v>
      </c>
      <c r="C8" s="94" t="s">
        <v>284</v>
      </c>
    </row>
    <row r="9" spans="2:3" x14ac:dyDescent="0.2">
      <c r="B9" s="163" t="s">
        <v>245</v>
      </c>
      <c r="C9" s="97" t="s">
        <v>272</v>
      </c>
    </row>
    <row r="10" spans="2:3" ht="24" x14ac:dyDescent="0.2">
      <c r="B10" s="163" t="s">
        <v>247</v>
      </c>
      <c r="C10" s="94" t="s">
        <v>285</v>
      </c>
    </row>
    <row r="11" spans="2:3" x14ac:dyDescent="0.2">
      <c r="B11" s="163" t="s">
        <v>249</v>
      </c>
      <c r="C11" s="97" t="s">
        <v>250</v>
      </c>
    </row>
    <row r="12" spans="2:3" x14ac:dyDescent="0.2">
      <c r="B12" s="163" t="s">
        <v>0</v>
      </c>
      <c r="C12" s="97">
        <v>3798</v>
      </c>
    </row>
    <row r="13" spans="2:3" x14ac:dyDescent="0.2">
      <c r="B13" s="163" t="s">
        <v>251</v>
      </c>
      <c r="C13" s="97">
        <f>+'CNP- MAPP-2021'!T20</f>
        <v>4000</v>
      </c>
    </row>
    <row r="14" spans="2:3" x14ac:dyDescent="0.2">
      <c r="B14" s="163" t="s">
        <v>252</v>
      </c>
      <c r="C14" s="97" t="s">
        <v>253</v>
      </c>
    </row>
    <row r="15" spans="2:3" x14ac:dyDescent="0.2">
      <c r="B15" s="163" t="s">
        <v>254</v>
      </c>
      <c r="C15" s="177" t="s">
        <v>382</v>
      </c>
    </row>
    <row r="16" spans="2:3" x14ac:dyDescent="0.2">
      <c r="B16" s="163" t="s">
        <v>256</v>
      </c>
      <c r="C16" s="100" t="s">
        <v>257</v>
      </c>
    </row>
    <row r="17" spans="2:3" x14ac:dyDescent="0.2">
      <c r="B17" s="161" t="s">
        <v>258</v>
      </c>
      <c r="C17" s="177" t="s">
        <v>286</v>
      </c>
    </row>
    <row r="18" spans="2:3" ht="12.75" thickBot="1" x14ac:dyDescent="0.25">
      <c r="B18" s="170" t="s">
        <v>260</v>
      </c>
      <c r="C18" s="97" t="s">
        <v>268</v>
      </c>
    </row>
    <row r="19" spans="2:3" x14ac:dyDescent="0.2">
      <c r="B19" s="101" t="s">
        <v>261</v>
      </c>
    </row>
  </sheetData>
  <conditionalFormatting sqref="C16">
    <cfRule type="dataBar" priority="2">
      <dataBar>
        <cfvo type="min"/>
        <cfvo type="max"/>
        <color rgb="FF638EC6"/>
      </dataBar>
    </cfRule>
  </conditionalFormatting>
  <conditionalFormatting sqref="C9:C15 C4:C7 B4 C17:C18">
    <cfRule type="dataBar" priority="3">
      <dataBar>
        <cfvo type="min"/>
        <cfvo type="max"/>
        <color rgb="FF638EC6"/>
      </dataBar>
    </cfRule>
  </conditionalFormatting>
  <conditionalFormatting sqref="C8">
    <cfRule type="dataBar" priority="1">
      <dataBar>
        <cfvo type="min"/>
        <cfvo type="max"/>
        <color rgb="FF638EC6"/>
      </dataBar>
    </cfRule>
  </conditionalFormatting>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C19"/>
  <sheetViews>
    <sheetView workbookViewId="0">
      <selection activeCell="C5" sqref="C5"/>
    </sheetView>
  </sheetViews>
  <sheetFormatPr baseColWidth="10" defaultRowHeight="12" x14ac:dyDescent="0.2"/>
  <cols>
    <col min="1" max="1" width="11.42578125" style="91"/>
    <col min="2" max="2" width="54.7109375" style="91" customWidth="1"/>
    <col min="3" max="3" width="53" style="91" customWidth="1"/>
    <col min="4" max="16384" width="11.42578125" style="91"/>
  </cols>
  <sheetData>
    <row r="2" spans="2:3" x14ac:dyDescent="0.2">
      <c r="B2" s="91" t="s">
        <v>234</v>
      </c>
    </row>
    <row r="3" spans="2:3" ht="12.75" thickBot="1" x14ac:dyDescent="0.25">
      <c r="B3" s="91" t="s">
        <v>337</v>
      </c>
    </row>
    <row r="4" spans="2:3" ht="12.75" thickBot="1" x14ac:dyDescent="0.25">
      <c r="B4" s="92" t="s">
        <v>236</v>
      </c>
      <c r="C4" s="93" t="s">
        <v>237</v>
      </c>
    </row>
    <row r="5" spans="2:3" ht="24" x14ac:dyDescent="0.2">
      <c r="B5" s="160" t="s">
        <v>238</v>
      </c>
      <c r="C5" s="94" t="s">
        <v>186</v>
      </c>
    </row>
    <row r="6" spans="2:3" ht="24" x14ac:dyDescent="0.2">
      <c r="B6" s="161" t="s">
        <v>239</v>
      </c>
      <c r="C6" s="94" t="s">
        <v>287</v>
      </c>
    </row>
    <row r="7" spans="2:3" ht="24" x14ac:dyDescent="0.2">
      <c r="B7" s="163" t="s">
        <v>241</v>
      </c>
      <c r="C7" s="94" t="s">
        <v>288</v>
      </c>
    </row>
    <row r="8" spans="2:3" x14ac:dyDescent="0.2">
      <c r="B8" s="165" t="s">
        <v>243</v>
      </c>
      <c r="C8" s="94" t="s">
        <v>289</v>
      </c>
    </row>
    <row r="9" spans="2:3" x14ac:dyDescent="0.2">
      <c r="B9" s="163" t="s">
        <v>245</v>
      </c>
      <c r="C9" s="97" t="s">
        <v>272</v>
      </c>
    </row>
    <row r="10" spans="2:3" ht="24" x14ac:dyDescent="0.2">
      <c r="B10" s="163" t="s">
        <v>247</v>
      </c>
      <c r="C10" s="94" t="s">
        <v>290</v>
      </c>
    </row>
    <row r="11" spans="2:3" x14ac:dyDescent="0.2">
      <c r="B11" s="163" t="s">
        <v>249</v>
      </c>
      <c r="C11" s="97" t="s">
        <v>250</v>
      </c>
    </row>
    <row r="12" spans="2:3" x14ac:dyDescent="0.2">
      <c r="B12" s="163" t="s">
        <v>0</v>
      </c>
      <c r="C12" s="97">
        <v>1119</v>
      </c>
    </row>
    <row r="13" spans="2:3" x14ac:dyDescent="0.2">
      <c r="B13" s="163" t="s">
        <v>251</v>
      </c>
      <c r="C13" s="97">
        <f>+'CNP- MAPP-2021'!T21</f>
        <v>923</v>
      </c>
    </row>
    <row r="14" spans="2:3" x14ac:dyDescent="0.2">
      <c r="B14" s="163" t="s">
        <v>252</v>
      </c>
      <c r="C14" s="97" t="s">
        <v>291</v>
      </c>
    </row>
    <row r="15" spans="2:3" x14ac:dyDescent="0.2">
      <c r="B15" s="163" t="s">
        <v>254</v>
      </c>
      <c r="C15" s="177" t="s">
        <v>292</v>
      </c>
    </row>
    <row r="16" spans="2:3" x14ac:dyDescent="0.2">
      <c r="B16" s="163" t="s">
        <v>256</v>
      </c>
      <c r="C16" s="100" t="s">
        <v>293</v>
      </c>
    </row>
    <row r="17" spans="2:3" ht="24" x14ac:dyDescent="0.2">
      <c r="B17" s="161" t="s">
        <v>258</v>
      </c>
      <c r="C17" s="94" t="s">
        <v>294</v>
      </c>
    </row>
    <row r="18" spans="2:3" ht="12.75" thickBot="1" x14ac:dyDescent="0.25">
      <c r="B18" s="170" t="s">
        <v>260</v>
      </c>
      <c r="C18" s="97" t="s">
        <v>268</v>
      </c>
    </row>
    <row r="19" spans="2:3" x14ac:dyDescent="0.2">
      <c r="B19" s="101" t="s">
        <v>261</v>
      </c>
    </row>
  </sheetData>
  <conditionalFormatting sqref="C16">
    <cfRule type="dataBar" priority="2">
      <dataBar>
        <cfvo type="min"/>
        <cfvo type="max"/>
        <color rgb="FF638EC6"/>
      </dataBar>
    </cfRule>
  </conditionalFormatting>
  <conditionalFormatting sqref="C9:C15 C4:C7 B4 C17:C18">
    <cfRule type="dataBar" priority="3">
      <dataBar>
        <cfvo type="min"/>
        <cfvo type="max"/>
        <color rgb="FF638EC6"/>
      </dataBar>
    </cfRule>
  </conditionalFormatting>
  <conditionalFormatting sqref="C8">
    <cfRule type="dataBar" priority="1">
      <dataBar>
        <cfvo type="min"/>
        <cfvo type="max"/>
        <color rgb="FF638EC6"/>
      </dataBar>
    </cfRule>
  </conditionalFormatting>
  <pageMargins left="0.7" right="0.7" top="0.75" bottom="0.75" header="0.3" footer="0.3"/>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sheetPr>
  <dimension ref="B2:C19"/>
  <sheetViews>
    <sheetView workbookViewId="0">
      <selection activeCell="C13" sqref="C13"/>
    </sheetView>
  </sheetViews>
  <sheetFormatPr baseColWidth="10" defaultRowHeight="12" x14ac:dyDescent="0.2"/>
  <cols>
    <col min="1" max="1" width="11.42578125" style="91"/>
    <col min="2" max="2" width="54.7109375" style="91" customWidth="1"/>
    <col min="3" max="3" width="53" style="91" customWidth="1"/>
    <col min="4" max="16384" width="11.42578125" style="91"/>
  </cols>
  <sheetData>
    <row r="2" spans="2:3" x14ac:dyDescent="0.2">
      <c r="B2" s="91" t="s">
        <v>234</v>
      </c>
    </row>
    <row r="3" spans="2:3" ht="12.75" thickBot="1" x14ac:dyDescent="0.25">
      <c r="B3" s="91" t="s">
        <v>337</v>
      </c>
    </row>
    <row r="4" spans="2:3" ht="24.75" customHeight="1" thickBot="1" x14ac:dyDescent="0.25">
      <c r="B4" s="92" t="s">
        <v>236</v>
      </c>
      <c r="C4" s="93" t="s">
        <v>237</v>
      </c>
    </row>
    <row r="5" spans="2:3" ht="24" x14ac:dyDescent="0.2">
      <c r="B5" s="160" t="s">
        <v>238</v>
      </c>
      <c r="C5" s="94" t="s">
        <v>395</v>
      </c>
    </row>
    <row r="6" spans="2:3" ht="47.25" customHeight="1" x14ac:dyDescent="0.2">
      <c r="B6" s="161" t="s">
        <v>239</v>
      </c>
      <c r="C6" s="94" t="s">
        <v>389</v>
      </c>
    </row>
    <row r="7" spans="2:3" ht="36" customHeight="1" x14ac:dyDescent="0.2">
      <c r="B7" s="163" t="s">
        <v>241</v>
      </c>
      <c r="C7" s="183" t="s">
        <v>390</v>
      </c>
    </row>
    <row r="8" spans="2:3" x14ac:dyDescent="0.2">
      <c r="B8" s="165" t="s">
        <v>243</v>
      </c>
      <c r="C8" s="177" t="s">
        <v>391</v>
      </c>
    </row>
    <row r="9" spans="2:3" x14ac:dyDescent="0.2">
      <c r="B9" s="163" t="s">
        <v>245</v>
      </c>
      <c r="C9" s="184" t="s">
        <v>392</v>
      </c>
    </row>
    <row r="10" spans="2:3" x14ac:dyDescent="0.2">
      <c r="B10" s="163" t="s">
        <v>247</v>
      </c>
      <c r="C10" s="97" t="s">
        <v>268</v>
      </c>
    </row>
    <row r="11" spans="2:3" x14ac:dyDescent="0.2">
      <c r="B11" s="163" t="s">
        <v>249</v>
      </c>
      <c r="C11" s="97" t="s">
        <v>393</v>
      </c>
    </row>
    <row r="12" spans="2:3" x14ac:dyDescent="0.2">
      <c r="B12" s="163" t="s">
        <v>0</v>
      </c>
      <c r="C12" s="97">
        <v>3060</v>
      </c>
    </row>
    <row r="13" spans="2:3" x14ac:dyDescent="0.2">
      <c r="B13" s="163" t="s">
        <v>251</v>
      </c>
      <c r="C13" s="97">
        <f>+'CNP- MAPP-2021'!T22</f>
        <v>3715</v>
      </c>
    </row>
    <row r="14" spans="2:3" x14ac:dyDescent="0.2">
      <c r="B14" s="163" t="s">
        <v>252</v>
      </c>
      <c r="C14" s="97" t="s">
        <v>253</v>
      </c>
    </row>
    <row r="15" spans="2:3" x14ac:dyDescent="0.2">
      <c r="B15" s="163" t="s">
        <v>254</v>
      </c>
      <c r="C15" s="177" t="s">
        <v>292</v>
      </c>
    </row>
    <row r="16" spans="2:3" x14ac:dyDescent="0.2">
      <c r="B16" s="163" t="s">
        <v>256</v>
      </c>
      <c r="C16" s="169" t="s">
        <v>309</v>
      </c>
    </row>
    <row r="17" spans="2:3" x14ac:dyDescent="0.2">
      <c r="B17" s="161" t="s">
        <v>258</v>
      </c>
      <c r="C17" s="177" t="s">
        <v>394</v>
      </c>
    </row>
    <row r="18" spans="2:3" ht="12.75" thickBot="1" x14ac:dyDescent="0.25">
      <c r="B18" s="170" t="s">
        <v>260</v>
      </c>
      <c r="C18" s="97" t="s">
        <v>268</v>
      </c>
    </row>
    <row r="19" spans="2:3" x14ac:dyDescent="0.2">
      <c r="B19" s="101" t="s">
        <v>261</v>
      </c>
    </row>
  </sheetData>
  <conditionalFormatting sqref="C16">
    <cfRule type="dataBar" priority="2">
      <dataBar>
        <cfvo type="min"/>
        <cfvo type="max"/>
        <color rgb="FF638EC6"/>
      </dataBar>
    </cfRule>
  </conditionalFormatting>
  <conditionalFormatting sqref="C4:C15 B4 C17:C18">
    <cfRule type="dataBar" priority="1">
      <dataBar>
        <cfvo type="min"/>
        <cfvo type="max"/>
        <color rgb="FF638EC6"/>
      </dataBar>
    </cfRule>
  </conditionalFormatting>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2:C19"/>
  <sheetViews>
    <sheetView topLeftCell="A2" workbookViewId="0">
      <selection activeCell="E14" sqref="E14"/>
    </sheetView>
  </sheetViews>
  <sheetFormatPr baseColWidth="10" defaultRowHeight="12" x14ac:dyDescent="0.2"/>
  <cols>
    <col min="1" max="1" width="11.42578125" style="91"/>
    <col min="2" max="2" width="54.7109375" style="91" customWidth="1"/>
    <col min="3" max="3" width="53" style="91" customWidth="1"/>
    <col min="4" max="16384" width="11.42578125" style="91"/>
  </cols>
  <sheetData>
    <row r="2" spans="2:3" x14ac:dyDescent="0.2">
      <c r="B2" s="91" t="s">
        <v>234</v>
      </c>
    </row>
    <row r="3" spans="2:3" ht="12.75" thickBot="1" x14ac:dyDescent="0.25">
      <c r="B3" s="91" t="s">
        <v>337</v>
      </c>
    </row>
    <row r="4" spans="2:3" ht="12.75" thickBot="1" x14ac:dyDescent="0.25">
      <c r="B4" s="92" t="s">
        <v>236</v>
      </c>
      <c r="C4" s="93" t="s">
        <v>237</v>
      </c>
    </row>
    <row r="5" spans="2:3" ht="24" x14ac:dyDescent="0.2">
      <c r="B5" s="160" t="s">
        <v>238</v>
      </c>
      <c r="C5" s="94" t="s">
        <v>383</v>
      </c>
    </row>
    <row r="6" spans="2:3" ht="24" x14ac:dyDescent="0.2">
      <c r="B6" s="161" t="s">
        <v>239</v>
      </c>
      <c r="C6" s="94" t="s">
        <v>296</v>
      </c>
    </row>
    <row r="7" spans="2:3" ht="72" x14ac:dyDescent="0.2">
      <c r="B7" s="163" t="s">
        <v>241</v>
      </c>
      <c r="C7" s="183" t="s">
        <v>297</v>
      </c>
    </row>
    <row r="8" spans="2:3" ht="24" x14ac:dyDescent="0.2">
      <c r="B8" s="165" t="s">
        <v>243</v>
      </c>
      <c r="C8" s="94" t="s">
        <v>298</v>
      </c>
    </row>
    <row r="9" spans="2:3" x14ac:dyDescent="0.2">
      <c r="B9" s="163" t="s">
        <v>245</v>
      </c>
      <c r="C9" s="97" t="s">
        <v>162</v>
      </c>
    </row>
    <row r="10" spans="2:3" ht="24" x14ac:dyDescent="0.2">
      <c r="B10" s="163" t="s">
        <v>247</v>
      </c>
      <c r="C10" s="94" t="s">
        <v>299</v>
      </c>
    </row>
    <row r="11" spans="2:3" x14ac:dyDescent="0.2">
      <c r="B11" s="163" t="s">
        <v>249</v>
      </c>
      <c r="C11" s="97" t="s">
        <v>250</v>
      </c>
    </row>
    <row r="12" spans="2:3" x14ac:dyDescent="0.2">
      <c r="B12" s="163" t="s">
        <v>0</v>
      </c>
      <c r="C12" s="185">
        <v>0.16300000000000001</v>
      </c>
    </row>
    <row r="13" spans="2:3" x14ac:dyDescent="0.2">
      <c r="B13" s="163" t="s">
        <v>251</v>
      </c>
      <c r="C13" s="99">
        <v>0.18</v>
      </c>
    </row>
    <row r="14" spans="2:3" x14ac:dyDescent="0.2">
      <c r="B14" s="163" t="s">
        <v>252</v>
      </c>
      <c r="C14" s="97" t="s">
        <v>300</v>
      </c>
    </row>
    <row r="15" spans="2:3" x14ac:dyDescent="0.2">
      <c r="B15" s="163" t="s">
        <v>254</v>
      </c>
      <c r="C15" s="177" t="s">
        <v>301</v>
      </c>
    </row>
    <row r="16" spans="2:3" x14ac:dyDescent="0.2">
      <c r="B16" s="163" t="s">
        <v>256</v>
      </c>
      <c r="C16" s="100" t="s">
        <v>275</v>
      </c>
    </row>
    <row r="17" spans="2:3" ht="24" x14ac:dyDescent="0.2">
      <c r="B17" s="161" t="s">
        <v>258</v>
      </c>
      <c r="C17" s="94" t="s">
        <v>302</v>
      </c>
    </row>
    <row r="18" spans="2:3" ht="24.75" thickBot="1" x14ac:dyDescent="0.25">
      <c r="B18" s="170" t="s">
        <v>260</v>
      </c>
      <c r="C18" s="94" t="s">
        <v>448</v>
      </c>
    </row>
    <row r="19" spans="2:3" x14ac:dyDescent="0.2">
      <c r="B19" s="101" t="s">
        <v>261</v>
      </c>
    </row>
  </sheetData>
  <conditionalFormatting sqref="C16">
    <cfRule type="dataBar" priority="3">
      <dataBar>
        <cfvo type="min"/>
        <cfvo type="max"/>
        <color rgb="FF638EC6"/>
      </dataBar>
    </cfRule>
  </conditionalFormatting>
  <conditionalFormatting sqref="C8">
    <cfRule type="dataBar" priority="2">
      <dataBar>
        <cfvo type="min"/>
        <cfvo type="max"/>
        <color rgb="FF638EC6"/>
      </dataBar>
    </cfRule>
  </conditionalFormatting>
  <conditionalFormatting sqref="C4:C7 B4 C9:C15 C17">
    <cfRule type="dataBar" priority="4">
      <dataBar>
        <cfvo type="min"/>
        <cfvo type="max"/>
        <color rgb="FF638EC6"/>
      </dataBar>
    </cfRule>
  </conditionalFormatting>
  <conditionalFormatting sqref="C18">
    <cfRule type="dataBar" priority="1">
      <dataBar>
        <cfvo type="min"/>
        <cfvo type="max"/>
        <color rgb="FF638EC6"/>
      </dataBar>
    </cfRule>
  </conditionalFormatting>
  <pageMargins left="0.7" right="0.7" top="0.75" bottom="0.75" header="0.3" footer="0.3"/>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2:C19"/>
  <sheetViews>
    <sheetView workbookViewId="0">
      <selection activeCell="C26" sqref="C26"/>
    </sheetView>
  </sheetViews>
  <sheetFormatPr baseColWidth="10" defaultRowHeight="12" x14ac:dyDescent="0.2"/>
  <cols>
    <col min="1" max="1" width="11.42578125" style="91"/>
    <col min="2" max="2" width="54.7109375" style="91" customWidth="1"/>
    <col min="3" max="3" width="55.140625" style="91" customWidth="1"/>
    <col min="4" max="4" width="17.7109375" style="91" customWidth="1"/>
    <col min="5" max="5" width="11.42578125" style="91"/>
    <col min="6" max="6" width="10.5703125" style="91" customWidth="1"/>
    <col min="7" max="16384" width="11.42578125" style="91"/>
  </cols>
  <sheetData>
    <row r="2" spans="2:3" x14ac:dyDescent="0.2">
      <c r="B2" s="91" t="s">
        <v>234</v>
      </c>
    </row>
    <row r="3" spans="2:3" ht="12.75" thickBot="1" x14ac:dyDescent="0.25">
      <c r="B3" s="91" t="s">
        <v>337</v>
      </c>
    </row>
    <row r="4" spans="2:3" ht="12.75" thickBot="1" x14ac:dyDescent="0.25">
      <c r="B4" s="92" t="s">
        <v>236</v>
      </c>
      <c r="C4" s="93" t="s">
        <v>237</v>
      </c>
    </row>
    <row r="5" spans="2:3" ht="24" x14ac:dyDescent="0.2">
      <c r="B5" s="160" t="s">
        <v>238</v>
      </c>
      <c r="C5" s="94" t="s">
        <v>384</v>
      </c>
    </row>
    <row r="6" spans="2:3" ht="24" x14ac:dyDescent="0.2">
      <c r="B6" s="161" t="s">
        <v>239</v>
      </c>
      <c r="C6" s="94" t="s">
        <v>303</v>
      </c>
    </row>
    <row r="7" spans="2:3" ht="24" x14ac:dyDescent="0.2">
      <c r="B7" s="163" t="s">
        <v>241</v>
      </c>
      <c r="C7" s="94" t="s">
        <v>304</v>
      </c>
    </row>
    <row r="8" spans="2:3" x14ac:dyDescent="0.2">
      <c r="B8" s="165" t="s">
        <v>243</v>
      </c>
      <c r="C8" s="182" t="s">
        <v>305</v>
      </c>
    </row>
    <row r="9" spans="2:3" x14ac:dyDescent="0.2">
      <c r="B9" s="163" t="s">
        <v>245</v>
      </c>
      <c r="C9" s="97" t="s">
        <v>306</v>
      </c>
    </row>
    <row r="10" spans="2:3" ht="24" x14ac:dyDescent="0.2">
      <c r="B10" s="163" t="s">
        <v>247</v>
      </c>
      <c r="C10" s="94" t="s">
        <v>307</v>
      </c>
    </row>
    <row r="11" spans="2:3" x14ac:dyDescent="0.2">
      <c r="B11" s="163" t="s">
        <v>249</v>
      </c>
      <c r="C11" s="182" t="s">
        <v>250</v>
      </c>
    </row>
    <row r="12" spans="2:3" x14ac:dyDescent="0.2">
      <c r="B12" s="163" t="s">
        <v>0</v>
      </c>
      <c r="C12" s="188">
        <v>57000</v>
      </c>
    </row>
    <row r="13" spans="2:3" x14ac:dyDescent="0.2">
      <c r="B13" s="163" t="s">
        <v>251</v>
      </c>
      <c r="C13" s="97">
        <f>+'CNP- MAPP-2021'!T24</f>
        <v>35140</v>
      </c>
    </row>
    <row r="14" spans="2:3" x14ac:dyDescent="0.2">
      <c r="B14" s="163" t="s">
        <v>252</v>
      </c>
      <c r="C14" s="182" t="s">
        <v>253</v>
      </c>
    </row>
    <row r="15" spans="2:3" x14ac:dyDescent="0.2">
      <c r="B15" s="163" t="s">
        <v>254</v>
      </c>
      <c r="C15" s="94" t="s">
        <v>301</v>
      </c>
    </row>
    <row r="16" spans="2:3" x14ac:dyDescent="0.2">
      <c r="B16" s="163" t="s">
        <v>256</v>
      </c>
      <c r="C16" s="100" t="s">
        <v>309</v>
      </c>
    </row>
    <row r="17" spans="2:3" x14ac:dyDescent="0.2">
      <c r="B17" s="161" t="s">
        <v>258</v>
      </c>
      <c r="C17" s="94" t="s">
        <v>310</v>
      </c>
    </row>
    <row r="18" spans="2:3" ht="12.75" thickBot="1" x14ac:dyDescent="0.25">
      <c r="B18" s="170" t="s">
        <v>260</v>
      </c>
      <c r="C18" s="97" t="s">
        <v>268</v>
      </c>
    </row>
    <row r="19" spans="2:3" x14ac:dyDescent="0.2">
      <c r="B19" s="101" t="s">
        <v>261</v>
      </c>
    </row>
  </sheetData>
  <conditionalFormatting sqref="C16">
    <cfRule type="dataBar" priority="2">
      <dataBar>
        <cfvo type="min"/>
        <cfvo type="max"/>
        <color rgb="FF638EC6"/>
      </dataBar>
    </cfRule>
  </conditionalFormatting>
  <conditionalFormatting sqref="C8">
    <cfRule type="dataBar" priority="1">
      <dataBar>
        <cfvo type="min"/>
        <cfvo type="max"/>
        <color rgb="FF638EC6"/>
      </dataBar>
    </cfRule>
  </conditionalFormatting>
  <conditionalFormatting sqref="C9:C15 C4:C7 B4 C17:C18">
    <cfRule type="dataBar" priority="3">
      <dataBar>
        <cfvo type="min"/>
        <cfvo type="max"/>
        <color rgb="FF638EC6"/>
      </dataBar>
    </cfRule>
  </conditionalFormatting>
  <pageMargins left="0.7" right="0.7" top="0.75" bottom="0.75" header="0.3" footer="0.3"/>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2:C30"/>
  <sheetViews>
    <sheetView workbookViewId="0">
      <selection activeCell="C13" sqref="C13"/>
    </sheetView>
  </sheetViews>
  <sheetFormatPr baseColWidth="10" defaultRowHeight="15" x14ac:dyDescent="0.25"/>
  <cols>
    <col min="2" max="2" width="54.7109375" customWidth="1"/>
    <col min="3" max="3" width="53" customWidth="1"/>
  </cols>
  <sheetData>
    <row r="2" spans="2:3" x14ac:dyDescent="0.25">
      <c r="B2" t="s">
        <v>234</v>
      </c>
    </row>
    <row r="3" spans="2:3" ht="15.75" thickBot="1" x14ac:dyDescent="0.3">
      <c r="B3" t="s">
        <v>235</v>
      </c>
    </row>
    <row r="4" spans="2:3" s="76" customFormat="1" ht="15.75" thickBot="1" x14ac:dyDescent="0.3">
      <c r="B4" s="83" t="s">
        <v>236</v>
      </c>
      <c r="C4" s="84" t="s">
        <v>237</v>
      </c>
    </row>
    <row r="5" spans="2:3" x14ac:dyDescent="0.25">
      <c r="B5" s="77" t="s">
        <v>238</v>
      </c>
      <c r="C5" s="87" t="s">
        <v>311</v>
      </c>
    </row>
    <row r="6" spans="2:3" ht="60" x14ac:dyDescent="0.25">
      <c r="B6" s="78" t="s">
        <v>239</v>
      </c>
      <c r="C6" s="85" t="s">
        <v>312</v>
      </c>
    </row>
    <row r="7" spans="2:3" ht="30" x14ac:dyDescent="0.25">
      <c r="B7" s="79" t="s">
        <v>241</v>
      </c>
      <c r="C7" s="89" t="s">
        <v>313</v>
      </c>
    </row>
    <row r="8" spans="2:3" ht="30" x14ac:dyDescent="0.25">
      <c r="B8" s="80" t="s">
        <v>243</v>
      </c>
      <c r="C8" s="86" t="s">
        <v>314</v>
      </c>
    </row>
    <row r="9" spans="2:3" x14ac:dyDescent="0.25">
      <c r="B9" s="79" t="s">
        <v>245</v>
      </c>
      <c r="C9" s="86" t="s">
        <v>268</v>
      </c>
    </row>
    <row r="10" spans="2:3" ht="45" x14ac:dyDescent="0.25">
      <c r="B10" s="79" t="s">
        <v>247</v>
      </c>
      <c r="C10" s="85" t="s">
        <v>315</v>
      </c>
    </row>
    <row r="11" spans="2:3" x14ac:dyDescent="0.25">
      <c r="B11" s="79" t="s">
        <v>249</v>
      </c>
      <c r="C11" s="86" t="s">
        <v>250</v>
      </c>
    </row>
    <row r="12" spans="2:3" x14ac:dyDescent="0.25">
      <c r="B12" s="79" t="s">
        <v>0</v>
      </c>
      <c r="C12" s="86">
        <v>1</v>
      </c>
    </row>
    <row r="13" spans="2:3" x14ac:dyDescent="0.25">
      <c r="B13" s="79" t="s">
        <v>251</v>
      </c>
      <c r="C13" s="86">
        <f>+'CNP- MAPP-2021'!T25</f>
        <v>0.9</v>
      </c>
    </row>
    <row r="14" spans="2:3" x14ac:dyDescent="0.25">
      <c r="B14" s="79" t="s">
        <v>252</v>
      </c>
      <c r="C14" s="86" t="s">
        <v>253</v>
      </c>
    </row>
    <row r="15" spans="2:3" ht="30" x14ac:dyDescent="0.25">
      <c r="B15" s="79" t="s">
        <v>254</v>
      </c>
      <c r="C15" s="90" t="s">
        <v>308</v>
      </c>
    </row>
    <row r="16" spans="2:3" x14ac:dyDescent="0.25">
      <c r="B16" s="79" t="s">
        <v>256</v>
      </c>
      <c r="C16" s="88" t="s">
        <v>316</v>
      </c>
    </row>
    <row r="17" spans="2:3" x14ac:dyDescent="0.25">
      <c r="B17" s="78" t="s">
        <v>258</v>
      </c>
      <c r="C17" s="87" t="s">
        <v>317</v>
      </c>
    </row>
    <row r="18" spans="2:3" ht="15.75" thickBot="1" x14ac:dyDescent="0.3">
      <c r="B18" s="81" t="s">
        <v>260</v>
      </c>
      <c r="C18" s="86" t="s">
        <v>268</v>
      </c>
    </row>
    <row r="19" spans="2:3" x14ac:dyDescent="0.25">
      <c r="B19" s="82" t="s">
        <v>261</v>
      </c>
    </row>
    <row r="22" spans="2:3" x14ac:dyDescent="0.25">
      <c r="C22" t="s">
        <v>318</v>
      </c>
    </row>
    <row r="23" spans="2:3" x14ac:dyDescent="0.25">
      <c r="C23" t="s">
        <v>319</v>
      </c>
    </row>
    <row r="24" spans="2:3" x14ac:dyDescent="0.25">
      <c r="C24" t="s">
        <v>320</v>
      </c>
    </row>
    <row r="25" spans="2:3" x14ac:dyDescent="0.25">
      <c r="C25" t="s">
        <v>321</v>
      </c>
    </row>
    <row r="29" spans="2:3" x14ac:dyDescent="0.25">
      <c r="C29" t="s">
        <v>322</v>
      </c>
    </row>
    <row r="30" spans="2:3" x14ac:dyDescent="0.25">
      <c r="C30" t="s">
        <v>323</v>
      </c>
    </row>
  </sheetData>
  <conditionalFormatting sqref="C10">
    <cfRule type="dataBar" priority="4">
      <dataBar>
        <cfvo type="min"/>
        <cfvo type="max"/>
        <color rgb="FF638EC6"/>
      </dataBar>
    </cfRule>
  </conditionalFormatting>
  <conditionalFormatting sqref="C16">
    <cfRule type="dataBar" priority="3">
      <dataBar>
        <cfvo type="min"/>
        <cfvo type="max"/>
        <color rgb="FF638EC6"/>
      </dataBar>
    </cfRule>
  </conditionalFormatting>
  <conditionalFormatting sqref="C11:C14 B4 C8:C9 C4:C6 C17:C18">
    <cfRule type="dataBar" priority="5">
      <dataBar>
        <cfvo type="min"/>
        <cfvo type="max"/>
        <color rgb="FF638EC6"/>
      </dataBar>
    </cfRule>
  </conditionalFormatting>
  <conditionalFormatting sqref="C15">
    <cfRule type="dataBar" priority="2">
      <dataBar>
        <cfvo type="min"/>
        <cfvo type="max"/>
        <color rgb="FF638EC6"/>
      </dataBar>
    </cfRule>
  </conditionalFormatting>
  <conditionalFormatting sqref="C7">
    <cfRule type="dataBar" priority="1">
      <dataBar>
        <cfvo type="min"/>
        <cfvo type="max"/>
        <color rgb="FF638EC6"/>
      </dataBar>
    </cfRule>
  </conditionalFormatting>
  <pageMargins left="0.7" right="0.7" top="0.75" bottom="0.75" header="0.3" footer="0.3"/>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2:C20"/>
  <sheetViews>
    <sheetView topLeftCell="A4" workbookViewId="0">
      <selection activeCell="C13" sqref="C13"/>
    </sheetView>
  </sheetViews>
  <sheetFormatPr baseColWidth="10" defaultRowHeight="12" x14ac:dyDescent="0.2"/>
  <cols>
    <col min="1" max="1" width="11.42578125" style="91"/>
    <col min="2" max="2" width="54.7109375" style="91" customWidth="1"/>
    <col min="3" max="3" width="53" style="91" customWidth="1"/>
    <col min="4" max="16384" width="11.42578125" style="91"/>
  </cols>
  <sheetData>
    <row r="2" spans="2:3" x14ac:dyDescent="0.2">
      <c r="B2" s="91" t="s">
        <v>234</v>
      </c>
    </row>
    <row r="3" spans="2:3" ht="12.75" thickBot="1" x14ac:dyDescent="0.25">
      <c r="B3" s="91" t="s">
        <v>337</v>
      </c>
    </row>
    <row r="4" spans="2:3" ht="12.75" thickBot="1" x14ac:dyDescent="0.25">
      <c r="B4" s="92" t="s">
        <v>236</v>
      </c>
      <c r="C4" s="93" t="s">
        <v>237</v>
      </c>
    </row>
    <row r="5" spans="2:3" ht="24" x14ac:dyDescent="0.2">
      <c r="B5" s="160" t="s">
        <v>238</v>
      </c>
      <c r="C5" s="94" t="s">
        <v>385</v>
      </c>
    </row>
    <row r="6" spans="2:3" ht="36" x14ac:dyDescent="0.2">
      <c r="B6" s="161" t="s">
        <v>239</v>
      </c>
      <c r="C6" s="94" t="s">
        <v>331</v>
      </c>
    </row>
    <row r="7" spans="2:3" ht="36" x14ac:dyDescent="0.2">
      <c r="B7" s="163" t="s">
        <v>241</v>
      </c>
      <c r="C7" s="94" t="s">
        <v>332</v>
      </c>
    </row>
    <row r="8" spans="2:3" x14ac:dyDescent="0.2">
      <c r="B8" s="165" t="s">
        <v>243</v>
      </c>
      <c r="C8" s="97" t="s">
        <v>333</v>
      </c>
    </row>
    <row r="9" spans="2:3" x14ac:dyDescent="0.2">
      <c r="B9" s="163" t="s">
        <v>245</v>
      </c>
      <c r="C9" s="97" t="s">
        <v>162</v>
      </c>
    </row>
    <row r="10" spans="2:3" ht="36" x14ac:dyDescent="0.2">
      <c r="B10" s="163" t="s">
        <v>247</v>
      </c>
      <c r="C10" s="94" t="s">
        <v>334</v>
      </c>
    </row>
    <row r="11" spans="2:3" x14ac:dyDescent="0.2">
      <c r="B11" s="163" t="s">
        <v>249</v>
      </c>
      <c r="C11" s="97" t="s">
        <v>250</v>
      </c>
    </row>
    <row r="12" spans="2:3" x14ac:dyDescent="0.2">
      <c r="B12" s="163" t="s">
        <v>0</v>
      </c>
      <c r="C12" s="99">
        <v>0.92</v>
      </c>
    </row>
    <row r="13" spans="2:3" x14ac:dyDescent="0.2">
      <c r="B13" s="163" t="s">
        <v>251</v>
      </c>
      <c r="C13" s="99">
        <f>+'CNP- MAPP-2021'!T16</f>
        <v>0.93</v>
      </c>
    </row>
    <row r="14" spans="2:3" x14ac:dyDescent="0.2">
      <c r="B14" s="163" t="s">
        <v>252</v>
      </c>
      <c r="C14" s="97" t="s">
        <v>253</v>
      </c>
    </row>
    <row r="15" spans="2:3" x14ac:dyDescent="0.2">
      <c r="B15" s="163" t="s">
        <v>254</v>
      </c>
      <c r="C15" s="94" t="s">
        <v>335</v>
      </c>
    </row>
    <row r="16" spans="2:3" x14ac:dyDescent="0.2">
      <c r="B16" s="163" t="s">
        <v>256</v>
      </c>
      <c r="C16" s="169" t="s">
        <v>275</v>
      </c>
    </row>
    <row r="17" spans="2:3" ht="24" x14ac:dyDescent="0.2">
      <c r="B17" s="161" t="s">
        <v>258</v>
      </c>
      <c r="C17" s="94" t="s">
        <v>336</v>
      </c>
    </row>
    <row r="18" spans="2:3" ht="12.75" thickBot="1" x14ac:dyDescent="0.25">
      <c r="B18" s="170" t="s">
        <v>260</v>
      </c>
      <c r="C18" s="97" t="s">
        <v>268</v>
      </c>
    </row>
    <row r="19" spans="2:3" x14ac:dyDescent="0.2">
      <c r="B19" s="101" t="s">
        <v>261</v>
      </c>
    </row>
    <row r="20" spans="2:3" x14ac:dyDescent="0.2">
      <c r="B20" s="101"/>
    </row>
  </sheetData>
  <conditionalFormatting sqref="C16">
    <cfRule type="dataBar" priority="1">
      <dataBar>
        <cfvo type="min"/>
        <cfvo type="max"/>
        <color rgb="FF638EC6"/>
      </dataBar>
    </cfRule>
  </conditionalFormatting>
  <conditionalFormatting sqref="C4:C15 B4 C17:C18">
    <cfRule type="dataBar" priority="2">
      <dataBar>
        <cfvo type="min"/>
        <cfvo type="max"/>
        <color rgb="FF638EC6"/>
      </dataBar>
    </cfRule>
  </conditionalFormatting>
  <pageMargins left="0.7" right="0.7" top="0.75" bottom="0.75" header="0.3" footer="0.3"/>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2:C20"/>
  <sheetViews>
    <sheetView topLeftCell="A4" workbookViewId="0">
      <selection activeCell="C16" sqref="C16"/>
    </sheetView>
  </sheetViews>
  <sheetFormatPr baseColWidth="10" defaultRowHeight="12" x14ac:dyDescent="0.2"/>
  <cols>
    <col min="1" max="1" width="11.42578125" style="91"/>
    <col min="2" max="2" width="54.7109375" style="91" customWidth="1"/>
    <col min="3" max="3" width="53" style="91" customWidth="1"/>
    <col min="4" max="16384" width="11.42578125" style="91"/>
  </cols>
  <sheetData>
    <row r="2" spans="2:3" x14ac:dyDescent="0.2">
      <c r="B2" s="91" t="s">
        <v>234</v>
      </c>
    </row>
    <row r="3" spans="2:3" ht="12.75" thickBot="1" x14ac:dyDescent="0.25">
      <c r="B3" s="91" t="s">
        <v>337</v>
      </c>
    </row>
    <row r="4" spans="2:3" ht="12.75" thickBot="1" x14ac:dyDescent="0.25">
      <c r="B4" s="92" t="s">
        <v>236</v>
      </c>
      <c r="C4" s="93" t="s">
        <v>237</v>
      </c>
    </row>
    <row r="5" spans="2:3" ht="24" x14ac:dyDescent="0.2">
      <c r="B5" s="160" t="s">
        <v>238</v>
      </c>
      <c r="C5" s="94" t="s">
        <v>222</v>
      </c>
    </row>
    <row r="6" spans="2:3" ht="24" x14ac:dyDescent="0.2">
      <c r="B6" s="161" t="s">
        <v>239</v>
      </c>
      <c r="C6" s="94" t="s">
        <v>324</v>
      </c>
    </row>
    <row r="7" spans="2:3" ht="24" x14ac:dyDescent="0.2">
      <c r="B7" s="163" t="s">
        <v>241</v>
      </c>
      <c r="C7" s="94" t="s">
        <v>325</v>
      </c>
    </row>
    <row r="8" spans="2:3" x14ac:dyDescent="0.2">
      <c r="B8" s="165" t="s">
        <v>243</v>
      </c>
      <c r="C8" s="97" t="s">
        <v>326</v>
      </c>
    </row>
    <row r="9" spans="2:3" x14ac:dyDescent="0.2">
      <c r="B9" s="163" t="s">
        <v>245</v>
      </c>
      <c r="C9" s="97" t="s">
        <v>327</v>
      </c>
    </row>
    <row r="10" spans="2:3" ht="36" x14ac:dyDescent="0.2">
      <c r="B10" s="163" t="s">
        <v>247</v>
      </c>
      <c r="C10" s="94" t="s">
        <v>328</v>
      </c>
    </row>
    <row r="11" spans="2:3" x14ac:dyDescent="0.2">
      <c r="B11" s="163" t="s">
        <v>249</v>
      </c>
      <c r="C11" s="97" t="s">
        <v>250</v>
      </c>
    </row>
    <row r="12" spans="2:3" x14ac:dyDescent="0.2">
      <c r="B12" s="163" t="s">
        <v>0</v>
      </c>
      <c r="C12" s="190">
        <v>44195</v>
      </c>
    </row>
    <row r="13" spans="2:3" x14ac:dyDescent="0.2">
      <c r="B13" s="163" t="s">
        <v>251</v>
      </c>
      <c r="C13" s="189">
        <f>+'CNP- MAPP-2021'!T14</f>
        <v>81982.55</v>
      </c>
    </row>
    <row r="14" spans="2:3" x14ac:dyDescent="0.2">
      <c r="B14" s="163" t="s">
        <v>252</v>
      </c>
      <c r="C14" s="97" t="s">
        <v>253</v>
      </c>
    </row>
    <row r="15" spans="2:3" x14ac:dyDescent="0.2">
      <c r="B15" s="163" t="s">
        <v>254</v>
      </c>
      <c r="C15" s="177" t="s">
        <v>329</v>
      </c>
    </row>
    <row r="16" spans="2:3" x14ac:dyDescent="0.2">
      <c r="B16" s="163" t="s">
        <v>256</v>
      </c>
      <c r="C16" s="100" t="s">
        <v>275</v>
      </c>
    </row>
    <row r="17" spans="2:3" x14ac:dyDescent="0.2">
      <c r="B17" s="161" t="s">
        <v>258</v>
      </c>
      <c r="C17" s="177" t="s">
        <v>330</v>
      </c>
    </row>
    <row r="18" spans="2:3" ht="12.75" thickBot="1" x14ac:dyDescent="0.25">
      <c r="B18" s="170" t="s">
        <v>260</v>
      </c>
      <c r="C18" s="97" t="s">
        <v>268</v>
      </c>
    </row>
    <row r="19" spans="2:3" x14ac:dyDescent="0.2">
      <c r="B19" s="101" t="s">
        <v>261</v>
      </c>
    </row>
    <row r="20" spans="2:3" x14ac:dyDescent="0.2">
      <c r="B20" s="101"/>
    </row>
  </sheetData>
  <conditionalFormatting sqref="C16">
    <cfRule type="dataBar" priority="2">
      <dataBar>
        <cfvo type="min"/>
        <cfvo type="max"/>
        <color rgb="FF638EC6"/>
      </dataBar>
    </cfRule>
  </conditionalFormatting>
  <conditionalFormatting sqref="C8">
    <cfRule type="dataBar" priority="1">
      <dataBar>
        <cfvo type="min"/>
        <cfvo type="max"/>
        <color rgb="FF638EC6"/>
      </dataBar>
    </cfRule>
  </conditionalFormatting>
  <conditionalFormatting sqref="C4:C7 B4 C9:C15 C17:C18">
    <cfRule type="dataBar" priority="3">
      <dataBar>
        <cfvo type="min"/>
        <cfvo type="max"/>
        <color rgb="FF638EC6"/>
      </dataBar>
    </cfRule>
  </conditionalFormatting>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7"/>
  <sheetViews>
    <sheetView topLeftCell="A10" workbookViewId="0">
      <selection activeCell="C15" sqref="C15"/>
    </sheetView>
  </sheetViews>
  <sheetFormatPr baseColWidth="10" defaultRowHeight="15.75" x14ac:dyDescent="0.25"/>
  <cols>
    <col min="1" max="1" width="22.28515625" style="58" customWidth="1"/>
    <col min="2" max="2" width="15.28515625" style="57" customWidth="1"/>
    <col min="3" max="3" width="13.42578125" style="57" customWidth="1"/>
    <col min="4" max="5" width="22.7109375" style="57" customWidth="1"/>
    <col min="6" max="6" width="9.5703125" style="59" customWidth="1"/>
    <col min="7" max="7" width="8.42578125" style="59" bestFit="1" customWidth="1"/>
    <col min="8" max="8" width="9.28515625" style="59" customWidth="1"/>
    <col min="9" max="13" width="10.5703125" style="59" customWidth="1"/>
    <col min="14" max="14" width="22.5703125" style="57" customWidth="1"/>
    <col min="15" max="17" width="26.140625" style="57" customWidth="1"/>
    <col min="18" max="16384" width="11.42578125" style="57"/>
  </cols>
  <sheetData>
    <row r="1" spans="1:14" ht="16.5" thickBot="1" x14ac:dyDescent="0.3">
      <c r="A1" s="335" t="s">
        <v>419</v>
      </c>
      <c r="B1" s="335"/>
      <c r="C1" s="335"/>
      <c r="D1" s="335"/>
      <c r="E1" s="335"/>
      <c r="F1" s="335"/>
      <c r="G1" s="335"/>
      <c r="H1" s="335"/>
      <c r="I1" s="335"/>
      <c r="J1" s="335"/>
      <c r="K1" s="335"/>
      <c r="L1" s="335"/>
      <c r="M1" s="335"/>
      <c r="N1" s="335"/>
    </row>
    <row r="4" spans="1:14" ht="16.5" thickBot="1" x14ac:dyDescent="0.3"/>
    <row r="5" spans="1:14" ht="24" customHeight="1" thickBot="1" x14ac:dyDescent="0.3">
      <c r="A5" s="330" t="s">
        <v>143</v>
      </c>
      <c r="B5" s="331"/>
      <c r="C5" s="331"/>
      <c r="D5" s="332" t="s">
        <v>418</v>
      </c>
      <c r="E5" s="333"/>
      <c r="F5" s="333"/>
      <c r="G5" s="333"/>
      <c r="H5" s="333"/>
      <c r="I5" s="333"/>
      <c r="J5" s="333"/>
      <c r="K5" s="333"/>
      <c r="L5" s="333"/>
      <c r="M5" s="333"/>
      <c r="N5" s="334"/>
    </row>
    <row r="6" spans="1:14" ht="24" customHeight="1" thickBot="1" x14ac:dyDescent="0.3">
      <c r="A6" s="336" t="s">
        <v>144</v>
      </c>
      <c r="B6" s="337"/>
      <c r="C6" s="338"/>
      <c r="D6" s="332" t="s">
        <v>161</v>
      </c>
      <c r="E6" s="333"/>
      <c r="F6" s="333"/>
      <c r="G6" s="333"/>
      <c r="H6" s="333"/>
      <c r="I6" s="333"/>
      <c r="J6" s="333"/>
      <c r="K6" s="333"/>
      <c r="L6" s="333"/>
      <c r="M6" s="333"/>
      <c r="N6" s="334"/>
    </row>
    <row r="7" spans="1:14" ht="24" customHeight="1" thickBot="1" x14ac:dyDescent="0.3">
      <c r="A7" s="330" t="s">
        <v>145</v>
      </c>
      <c r="B7" s="331"/>
      <c r="C7" s="331"/>
      <c r="D7" s="332" t="s">
        <v>146</v>
      </c>
      <c r="E7" s="333"/>
      <c r="F7" s="333"/>
      <c r="G7" s="333"/>
      <c r="H7" s="333"/>
      <c r="I7" s="333"/>
      <c r="J7" s="333"/>
      <c r="K7" s="333"/>
      <c r="L7" s="333"/>
      <c r="M7" s="333"/>
      <c r="N7" s="334"/>
    </row>
    <row r="8" spans="1:14" ht="24" customHeight="1" thickBot="1" x14ac:dyDescent="0.3">
      <c r="A8" s="330" t="s">
        <v>147</v>
      </c>
      <c r="B8" s="331"/>
      <c r="C8" s="339"/>
      <c r="D8" s="332" t="s">
        <v>148</v>
      </c>
      <c r="E8" s="333"/>
      <c r="F8" s="333"/>
      <c r="G8" s="333"/>
      <c r="H8" s="333"/>
      <c r="I8" s="333"/>
      <c r="J8" s="333"/>
      <c r="K8" s="333"/>
      <c r="L8" s="333"/>
      <c r="M8" s="333"/>
      <c r="N8" s="334"/>
    </row>
    <row r="9" spans="1:14" x14ac:dyDescent="0.25">
      <c r="A9" s="340"/>
      <c r="B9" s="340"/>
      <c r="C9" s="340"/>
      <c r="D9" s="340"/>
      <c r="E9" s="340"/>
      <c r="F9" s="340"/>
      <c r="G9" s="340"/>
      <c r="H9" s="340"/>
      <c r="I9" s="340"/>
      <c r="J9" s="340"/>
      <c r="K9" s="340"/>
      <c r="L9" s="340"/>
      <c r="M9" s="340"/>
      <c r="N9" s="340"/>
    </row>
    <row r="10" spans="1:14" ht="29.25" customHeight="1" x14ac:dyDescent="0.25">
      <c r="A10" s="341" t="s">
        <v>420</v>
      </c>
      <c r="B10" s="342"/>
      <c r="C10" s="342"/>
      <c r="D10" s="342"/>
      <c r="E10" s="342"/>
      <c r="F10" s="342"/>
      <c r="G10" s="342"/>
      <c r="H10" s="342"/>
      <c r="I10" s="342"/>
      <c r="J10" s="342"/>
      <c r="K10" s="342"/>
      <c r="L10" s="342"/>
      <c r="M10" s="342"/>
      <c r="N10" s="343"/>
    </row>
    <row r="11" spans="1:14" ht="14.25" customHeight="1" x14ac:dyDescent="0.25">
      <c r="A11" s="344" t="s">
        <v>149</v>
      </c>
      <c r="B11" s="318" t="s">
        <v>150</v>
      </c>
      <c r="C11" s="318" t="s">
        <v>151</v>
      </c>
      <c r="D11" s="318" t="s">
        <v>152</v>
      </c>
      <c r="E11" s="319" t="s">
        <v>421</v>
      </c>
      <c r="F11" s="322" t="s">
        <v>153</v>
      </c>
      <c r="G11" s="323"/>
      <c r="H11" s="323"/>
      <c r="I11" s="324"/>
      <c r="J11" s="322" t="s">
        <v>154</v>
      </c>
      <c r="K11" s="323"/>
      <c r="L11" s="323"/>
      <c r="M11" s="324"/>
      <c r="N11" s="318" t="s">
        <v>155</v>
      </c>
    </row>
    <row r="12" spans="1:14" ht="19.5" customHeight="1" x14ac:dyDescent="0.25">
      <c r="A12" s="344"/>
      <c r="B12" s="318"/>
      <c r="C12" s="318"/>
      <c r="D12" s="318"/>
      <c r="E12" s="320"/>
      <c r="F12" s="325"/>
      <c r="G12" s="326"/>
      <c r="H12" s="326"/>
      <c r="I12" s="327"/>
      <c r="J12" s="325"/>
      <c r="K12" s="326"/>
      <c r="L12" s="326"/>
      <c r="M12" s="327"/>
      <c r="N12" s="318"/>
    </row>
    <row r="13" spans="1:14" ht="27.75" customHeight="1" x14ac:dyDescent="0.25">
      <c r="A13" s="344"/>
      <c r="B13" s="318"/>
      <c r="C13" s="318"/>
      <c r="D13" s="318"/>
      <c r="E13" s="321"/>
      <c r="F13" s="60" t="s">
        <v>156</v>
      </c>
      <c r="G13" s="60" t="s">
        <v>157</v>
      </c>
      <c r="H13" s="60" t="s">
        <v>158</v>
      </c>
      <c r="I13" s="60" t="s">
        <v>159</v>
      </c>
      <c r="J13" s="60" t="s">
        <v>156</v>
      </c>
      <c r="K13" s="60" t="s">
        <v>157</v>
      </c>
      <c r="L13" s="60" t="s">
        <v>158</v>
      </c>
      <c r="M13" s="60" t="s">
        <v>159</v>
      </c>
      <c r="N13" s="318"/>
    </row>
    <row r="14" spans="1:14" ht="173.25" x14ac:dyDescent="0.25">
      <c r="A14" s="61" t="s">
        <v>229</v>
      </c>
      <c r="B14" s="62" t="s">
        <v>228</v>
      </c>
      <c r="C14" s="144" t="s">
        <v>463</v>
      </c>
      <c r="D14" s="62" t="s">
        <v>230</v>
      </c>
      <c r="E14" s="73">
        <v>0</v>
      </c>
      <c r="F14" s="74">
        <f>+'CNP- MAPP-2021'!X32/4</f>
        <v>460.05</v>
      </c>
      <c r="G14" s="74">
        <f>+F14</f>
        <v>460.05</v>
      </c>
      <c r="H14" s="74">
        <f t="shared" ref="H14:I14" si="0">+G14</f>
        <v>460.05</v>
      </c>
      <c r="I14" s="74">
        <f t="shared" si="0"/>
        <v>460.05</v>
      </c>
      <c r="J14" s="63"/>
      <c r="K14" s="63"/>
      <c r="L14" s="63"/>
      <c r="M14" s="63"/>
      <c r="N14" s="64" t="s">
        <v>231</v>
      </c>
    </row>
    <row r="15" spans="1:14" ht="126" x14ac:dyDescent="0.25">
      <c r="A15" s="61" t="s">
        <v>232</v>
      </c>
      <c r="B15" s="62" t="s">
        <v>433</v>
      </c>
      <c r="C15" s="144" t="s">
        <v>434</v>
      </c>
      <c r="D15" s="62" t="s">
        <v>230</v>
      </c>
      <c r="E15" s="73">
        <f>43348.96+43348.96</f>
        <v>86697.919999999998</v>
      </c>
      <c r="F15" s="74">
        <f>23.52+196+16.36</f>
        <v>235.88</v>
      </c>
      <c r="G15" s="74"/>
      <c r="H15" s="74"/>
      <c r="I15" s="74"/>
      <c r="J15" s="63"/>
      <c r="K15" s="63"/>
      <c r="L15" s="63"/>
      <c r="M15" s="63"/>
      <c r="N15" s="64" t="s">
        <v>233</v>
      </c>
    </row>
    <row r="16" spans="1:14" x14ac:dyDescent="0.25">
      <c r="A16" s="328" t="s">
        <v>160</v>
      </c>
      <c r="B16" s="329"/>
      <c r="C16" s="329"/>
      <c r="D16" s="329"/>
      <c r="E16" s="329"/>
    </row>
    <row r="17" spans="1:5" x14ac:dyDescent="0.25">
      <c r="A17" s="249" t="s">
        <v>482</v>
      </c>
      <c r="B17" s="250"/>
      <c r="C17" s="250"/>
      <c r="D17" s="250"/>
      <c r="E17" s="250"/>
    </row>
  </sheetData>
  <mergeCells count="20">
    <mergeCell ref="J11:M12"/>
    <mergeCell ref="N11:N13"/>
    <mergeCell ref="A8:C8"/>
    <mergeCell ref="D8:N8"/>
    <mergeCell ref="A9:N9"/>
    <mergeCell ref="A10:N10"/>
    <mergeCell ref="A11:A13"/>
    <mergeCell ref="B11:B13"/>
    <mergeCell ref="A7:C7"/>
    <mergeCell ref="D7:N7"/>
    <mergeCell ref="A1:N1"/>
    <mergeCell ref="A5:C5"/>
    <mergeCell ref="D5:N5"/>
    <mergeCell ref="A6:C6"/>
    <mergeCell ref="D6:N6"/>
    <mergeCell ref="C11:C13"/>
    <mergeCell ref="D11:D13"/>
    <mergeCell ref="E11:E13"/>
    <mergeCell ref="F11:I12"/>
    <mergeCell ref="A16:E16"/>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2:C20"/>
  <sheetViews>
    <sheetView topLeftCell="A7" workbookViewId="0">
      <selection activeCell="C13" sqref="C13"/>
    </sheetView>
  </sheetViews>
  <sheetFormatPr baseColWidth="10" defaultRowHeight="12" x14ac:dyDescent="0.2"/>
  <cols>
    <col min="1" max="1" width="11.42578125" style="91"/>
    <col min="2" max="2" width="54.7109375" style="91" customWidth="1"/>
    <col min="3" max="3" width="60.42578125" style="91" customWidth="1"/>
    <col min="4" max="16384" width="11.42578125" style="91"/>
  </cols>
  <sheetData>
    <row r="2" spans="2:3" x14ac:dyDescent="0.2">
      <c r="B2" s="91" t="s">
        <v>234</v>
      </c>
    </row>
    <row r="3" spans="2:3" ht="12.75" thickBot="1" x14ac:dyDescent="0.25">
      <c r="B3" s="91" t="s">
        <v>337</v>
      </c>
    </row>
    <row r="4" spans="2:3" ht="12.75" thickBot="1" x14ac:dyDescent="0.25">
      <c r="B4" s="92" t="s">
        <v>236</v>
      </c>
      <c r="C4" s="93" t="s">
        <v>237</v>
      </c>
    </row>
    <row r="5" spans="2:3" ht="24" x14ac:dyDescent="0.25">
      <c r="B5" s="77" t="s">
        <v>238</v>
      </c>
      <c r="C5" s="94" t="s">
        <v>338</v>
      </c>
    </row>
    <row r="6" spans="2:3" ht="156" x14ac:dyDescent="0.2">
      <c r="B6" s="78" t="s">
        <v>239</v>
      </c>
      <c r="C6" s="95" t="s">
        <v>339</v>
      </c>
    </row>
    <row r="7" spans="2:3" ht="72" x14ac:dyDescent="0.25">
      <c r="B7" s="79" t="s">
        <v>241</v>
      </c>
      <c r="C7" s="96" t="s">
        <v>340</v>
      </c>
    </row>
    <row r="8" spans="2:3" ht="30" x14ac:dyDescent="0.25">
      <c r="B8" s="80" t="s">
        <v>243</v>
      </c>
      <c r="C8" s="95" t="s">
        <v>341</v>
      </c>
    </row>
    <row r="9" spans="2:3" ht="15" x14ac:dyDescent="0.25">
      <c r="B9" s="79" t="s">
        <v>245</v>
      </c>
      <c r="C9" s="97" t="s">
        <v>162</v>
      </c>
    </row>
    <row r="10" spans="2:3" ht="24" x14ac:dyDescent="0.25">
      <c r="B10" s="79" t="s">
        <v>247</v>
      </c>
      <c r="C10" s="95" t="s">
        <v>342</v>
      </c>
    </row>
    <row r="11" spans="2:3" ht="15" x14ac:dyDescent="0.25">
      <c r="B11" s="79" t="s">
        <v>249</v>
      </c>
      <c r="C11" s="97" t="s">
        <v>250</v>
      </c>
    </row>
    <row r="12" spans="2:3" ht="15" x14ac:dyDescent="0.25">
      <c r="B12" s="79" t="s">
        <v>0</v>
      </c>
      <c r="C12" s="98">
        <v>0.34699999999999998</v>
      </c>
    </row>
    <row r="13" spans="2:3" ht="15" x14ac:dyDescent="0.25">
      <c r="B13" s="79" t="s">
        <v>251</v>
      </c>
      <c r="C13" s="99">
        <f>+'CNP- MAPP-2021'!T15</f>
        <v>0.43</v>
      </c>
    </row>
    <row r="14" spans="2:3" ht="15" x14ac:dyDescent="0.25">
      <c r="B14" s="79" t="s">
        <v>252</v>
      </c>
      <c r="C14" s="97" t="s">
        <v>253</v>
      </c>
    </row>
    <row r="15" spans="2:3" ht="24" x14ac:dyDescent="0.25">
      <c r="B15" s="79" t="s">
        <v>254</v>
      </c>
      <c r="C15" s="94" t="s">
        <v>343</v>
      </c>
    </row>
    <row r="16" spans="2:3" ht="15" x14ac:dyDescent="0.25">
      <c r="B16" s="79" t="s">
        <v>256</v>
      </c>
      <c r="C16" s="100" t="s">
        <v>275</v>
      </c>
    </row>
    <row r="17" spans="2:3" ht="24" x14ac:dyDescent="0.2">
      <c r="B17" s="78" t="s">
        <v>258</v>
      </c>
      <c r="C17" s="94" t="s">
        <v>344</v>
      </c>
    </row>
    <row r="18" spans="2:3" ht="24.75" thickBot="1" x14ac:dyDescent="0.3">
      <c r="B18" s="81" t="s">
        <v>260</v>
      </c>
      <c r="C18" s="95" t="s">
        <v>345</v>
      </c>
    </row>
    <row r="19" spans="2:3" x14ac:dyDescent="0.2">
      <c r="B19" s="101" t="s">
        <v>261</v>
      </c>
    </row>
    <row r="20" spans="2:3" x14ac:dyDescent="0.2">
      <c r="B20" s="101"/>
    </row>
  </sheetData>
  <conditionalFormatting sqref="B4 C9 C17 C4:C7 C11:C15">
    <cfRule type="dataBar" priority="5">
      <dataBar>
        <cfvo type="min"/>
        <cfvo type="max"/>
        <color rgb="FF638EC6"/>
      </dataBar>
    </cfRule>
  </conditionalFormatting>
  <conditionalFormatting sqref="C16">
    <cfRule type="dataBar" priority="4">
      <dataBar>
        <cfvo type="min"/>
        <cfvo type="max"/>
        <color rgb="FF638EC6"/>
      </dataBar>
    </cfRule>
  </conditionalFormatting>
  <conditionalFormatting sqref="C8">
    <cfRule type="dataBar" priority="3">
      <dataBar>
        <cfvo type="min"/>
        <cfvo type="max"/>
        <color rgb="FF638EC6"/>
      </dataBar>
    </cfRule>
  </conditionalFormatting>
  <conditionalFormatting sqref="C10">
    <cfRule type="dataBar" priority="2">
      <dataBar>
        <cfvo type="min"/>
        <cfvo type="max"/>
        <color rgb="FF638EC6"/>
      </dataBar>
    </cfRule>
  </conditionalFormatting>
  <conditionalFormatting sqref="C18">
    <cfRule type="dataBar" priority="1">
      <dataBar>
        <cfvo type="min"/>
        <cfvo type="max"/>
        <color rgb="FF638EC6"/>
      </dataBar>
    </cfRule>
  </conditionalFormatting>
  <pageMargins left="0.7" right="0.7" top="0.75" bottom="0.75" header="0.3" footer="0.3"/>
  <tableParts count="1">
    <tablePart r:id="rId1"/>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2:C21"/>
  <sheetViews>
    <sheetView workbookViewId="0">
      <selection activeCell="A21" sqref="A21:XFD21"/>
    </sheetView>
  </sheetViews>
  <sheetFormatPr baseColWidth="10" defaultRowHeight="12" x14ac:dyDescent="0.2"/>
  <cols>
    <col min="1" max="1" width="11.42578125" style="91"/>
    <col min="2" max="2" width="54.7109375" style="91" customWidth="1"/>
    <col min="3" max="3" width="53" style="91" customWidth="1"/>
    <col min="4" max="16384" width="11.42578125" style="91"/>
  </cols>
  <sheetData>
    <row r="2" spans="2:3" x14ac:dyDescent="0.2">
      <c r="B2" s="91" t="s">
        <v>234</v>
      </c>
    </row>
    <row r="3" spans="2:3" ht="12.75" thickBot="1" x14ac:dyDescent="0.25">
      <c r="B3" s="91" t="s">
        <v>337</v>
      </c>
    </row>
    <row r="4" spans="2:3" ht="12.75" thickBot="1" x14ac:dyDescent="0.25">
      <c r="B4" s="92" t="s">
        <v>236</v>
      </c>
      <c r="C4" s="93" t="s">
        <v>237</v>
      </c>
    </row>
    <row r="5" spans="2:3" x14ac:dyDescent="0.2">
      <c r="B5" s="160" t="s">
        <v>238</v>
      </c>
      <c r="C5" s="191" t="s">
        <v>346</v>
      </c>
    </row>
    <row r="6" spans="2:3" ht="24" x14ac:dyDescent="0.2">
      <c r="B6" s="161" t="s">
        <v>239</v>
      </c>
      <c r="C6" s="191" t="s">
        <v>347</v>
      </c>
    </row>
    <row r="7" spans="2:3" x14ac:dyDescent="0.2">
      <c r="B7" s="163" t="s">
        <v>241</v>
      </c>
      <c r="C7" s="177" t="s">
        <v>348</v>
      </c>
    </row>
    <row r="8" spans="2:3" x14ac:dyDescent="0.2">
      <c r="B8" s="165" t="s">
        <v>243</v>
      </c>
      <c r="C8" s="192" t="s">
        <v>349</v>
      </c>
    </row>
    <row r="9" spans="2:3" x14ac:dyDescent="0.2">
      <c r="B9" s="163" t="s">
        <v>245</v>
      </c>
      <c r="C9" s="184" t="s">
        <v>209</v>
      </c>
    </row>
    <row r="10" spans="2:3" ht="24" x14ac:dyDescent="0.2">
      <c r="B10" s="163" t="s">
        <v>247</v>
      </c>
      <c r="C10" s="192" t="s">
        <v>350</v>
      </c>
    </row>
    <row r="11" spans="2:3" x14ac:dyDescent="0.2">
      <c r="B11" s="163" t="s">
        <v>249</v>
      </c>
      <c r="C11" s="97" t="s">
        <v>250</v>
      </c>
    </row>
    <row r="12" spans="2:3" x14ac:dyDescent="0.2">
      <c r="B12" s="163" t="s">
        <v>0</v>
      </c>
      <c r="C12" s="97">
        <v>3282</v>
      </c>
    </row>
    <row r="13" spans="2:3" x14ac:dyDescent="0.2">
      <c r="B13" s="163" t="s">
        <v>251</v>
      </c>
      <c r="C13" s="97">
        <f>+'CNP- MAPP-2021'!T26</f>
        <v>3444</v>
      </c>
    </row>
    <row r="14" spans="2:3" x14ac:dyDescent="0.2">
      <c r="B14" s="163" t="s">
        <v>252</v>
      </c>
      <c r="C14" s="97" t="s">
        <v>253</v>
      </c>
    </row>
    <row r="15" spans="2:3" x14ac:dyDescent="0.2">
      <c r="B15" s="163" t="s">
        <v>254</v>
      </c>
      <c r="C15" s="177" t="s">
        <v>351</v>
      </c>
    </row>
    <row r="16" spans="2:3" x14ac:dyDescent="0.2">
      <c r="B16" s="163" t="s">
        <v>256</v>
      </c>
      <c r="C16" s="193" t="s">
        <v>352</v>
      </c>
    </row>
    <row r="17" spans="2:3" x14ac:dyDescent="0.2">
      <c r="B17" s="161" t="s">
        <v>258</v>
      </c>
      <c r="C17" s="177" t="s">
        <v>353</v>
      </c>
    </row>
    <row r="18" spans="2:3" ht="36.75" thickBot="1" x14ac:dyDescent="0.25">
      <c r="B18" s="170" t="s">
        <v>260</v>
      </c>
      <c r="C18" s="194" t="s">
        <v>354</v>
      </c>
    </row>
    <row r="19" spans="2:3" x14ac:dyDescent="0.2">
      <c r="B19" s="101" t="s">
        <v>261</v>
      </c>
    </row>
    <row r="20" spans="2:3" x14ac:dyDescent="0.2">
      <c r="B20" s="101" t="s">
        <v>355</v>
      </c>
    </row>
    <row r="21" spans="2:3" x14ac:dyDescent="0.2">
      <c r="B21" s="101"/>
    </row>
  </sheetData>
  <conditionalFormatting sqref="C16">
    <cfRule type="dataBar" priority="2">
      <dataBar>
        <cfvo type="min"/>
        <cfvo type="max"/>
        <color rgb="FF638EC6"/>
      </dataBar>
    </cfRule>
  </conditionalFormatting>
  <conditionalFormatting sqref="C8">
    <cfRule type="dataBar" priority="1">
      <dataBar>
        <cfvo type="min"/>
        <cfvo type="max"/>
        <color rgb="FF638EC6"/>
      </dataBar>
    </cfRule>
  </conditionalFormatting>
  <conditionalFormatting sqref="C17:C18 C9:C15 C4:C7 B4">
    <cfRule type="dataBar" priority="3">
      <dataBar>
        <cfvo type="min"/>
        <cfvo type="max"/>
        <color rgb="FF638EC6"/>
      </dataBar>
    </cfRule>
  </conditionalFormatting>
  <pageMargins left="0.7" right="0.7" top="0.75" bottom="0.75" header="0.3" footer="0.3"/>
  <tableParts count="1">
    <tablePart r:id="rId1"/>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2:C21"/>
  <sheetViews>
    <sheetView workbookViewId="0">
      <selection activeCell="C21" sqref="C21"/>
    </sheetView>
  </sheetViews>
  <sheetFormatPr baseColWidth="10" defaultRowHeight="12" x14ac:dyDescent="0.2"/>
  <cols>
    <col min="1" max="1" width="11.42578125" style="91"/>
    <col min="2" max="2" width="54.7109375" style="91" customWidth="1"/>
    <col min="3" max="3" width="53" style="91" customWidth="1"/>
    <col min="4" max="16384" width="11.42578125" style="91"/>
  </cols>
  <sheetData>
    <row r="2" spans="2:3" x14ac:dyDescent="0.2">
      <c r="B2" s="91" t="s">
        <v>234</v>
      </c>
    </row>
    <row r="3" spans="2:3" ht="12.75" thickBot="1" x14ac:dyDescent="0.25">
      <c r="B3" s="91" t="s">
        <v>337</v>
      </c>
    </row>
    <row r="4" spans="2:3" ht="12.75" thickBot="1" x14ac:dyDescent="0.25">
      <c r="B4" s="92" t="s">
        <v>236</v>
      </c>
      <c r="C4" s="93" t="s">
        <v>237</v>
      </c>
    </row>
    <row r="5" spans="2:3" x14ac:dyDescent="0.2">
      <c r="B5" s="160" t="s">
        <v>238</v>
      </c>
      <c r="C5" s="177" t="s">
        <v>211</v>
      </c>
    </row>
    <row r="6" spans="2:3" ht="24" x14ac:dyDescent="0.2">
      <c r="B6" s="161" t="s">
        <v>239</v>
      </c>
      <c r="C6" s="180" t="s">
        <v>356</v>
      </c>
    </row>
    <row r="7" spans="2:3" x14ac:dyDescent="0.2">
      <c r="B7" s="163" t="s">
        <v>241</v>
      </c>
      <c r="C7" s="191" t="s">
        <v>357</v>
      </c>
    </row>
    <row r="8" spans="2:3" x14ac:dyDescent="0.2">
      <c r="B8" s="165" t="s">
        <v>243</v>
      </c>
      <c r="C8" s="191" t="s">
        <v>358</v>
      </c>
    </row>
    <row r="9" spans="2:3" x14ac:dyDescent="0.2">
      <c r="B9" s="163" t="s">
        <v>245</v>
      </c>
      <c r="C9" s="184" t="s">
        <v>209</v>
      </c>
    </row>
    <row r="10" spans="2:3" ht="24" x14ac:dyDescent="0.2">
      <c r="B10" s="163" t="s">
        <v>247</v>
      </c>
      <c r="C10" s="195" t="s">
        <v>359</v>
      </c>
    </row>
    <row r="11" spans="2:3" x14ac:dyDescent="0.2">
      <c r="B11" s="163" t="s">
        <v>249</v>
      </c>
      <c r="C11" s="97" t="s">
        <v>250</v>
      </c>
    </row>
    <row r="12" spans="2:3" x14ac:dyDescent="0.2">
      <c r="B12" s="163" t="s">
        <v>0</v>
      </c>
      <c r="C12" s="196" t="s">
        <v>360</v>
      </c>
    </row>
    <row r="13" spans="2:3" x14ac:dyDescent="0.2">
      <c r="B13" s="163" t="s">
        <v>251</v>
      </c>
      <c r="C13" s="197">
        <f>+'CNP- MAPP-2021'!T27</f>
        <v>28394</v>
      </c>
    </row>
    <row r="14" spans="2:3" x14ac:dyDescent="0.2">
      <c r="B14" s="163" t="s">
        <v>252</v>
      </c>
      <c r="C14" s="97" t="s">
        <v>253</v>
      </c>
    </row>
    <row r="15" spans="2:3" x14ac:dyDescent="0.2">
      <c r="B15" s="163" t="s">
        <v>254</v>
      </c>
      <c r="C15" s="177" t="s">
        <v>351</v>
      </c>
    </row>
    <row r="16" spans="2:3" x14ac:dyDescent="0.2">
      <c r="B16" s="163" t="s">
        <v>256</v>
      </c>
      <c r="C16" s="193" t="s">
        <v>352</v>
      </c>
    </row>
    <row r="17" spans="2:3" x14ac:dyDescent="0.2">
      <c r="B17" s="161" t="s">
        <v>258</v>
      </c>
      <c r="C17" s="177" t="s">
        <v>361</v>
      </c>
    </row>
    <row r="18" spans="2:3" ht="24.75" thickBot="1" x14ac:dyDescent="0.25">
      <c r="B18" s="170" t="s">
        <v>260</v>
      </c>
      <c r="C18" s="180" t="s">
        <v>362</v>
      </c>
    </row>
    <row r="19" spans="2:3" x14ac:dyDescent="0.2">
      <c r="B19" s="101" t="s">
        <v>261</v>
      </c>
    </row>
    <row r="20" spans="2:3" x14ac:dyDescent="0.2">
      <c r="B20" s="101" t="s">
        <v>355</v>
      </c>
    </row>
    <row r="21" spans="2:3" x14ac:dyDescent="0.2">
      <c r="B21" s="101"/>
    </row>
  </sheetData>
  <conditionalFormatting sqref="C16">
    <cfRule type="dataBar" priority="3">
      <dataBar>
        <cfvo type="min"/>
        <cfvo type="max"/>
        <color rgb="FF638EC6"/>
      </dataBar>
    </cfRule>
  </conditionalFormatting>
  <conditionalFormatting sqref="C9 B4 C11:C15 C4:C7 C17">
    <cfRule type="dataBar" priority="4">
      <dataBar>
        <cfvo type="min"/>
        <cfvo type="max"/>
        <color rgb="FF638EC6"/>
      </dataBar>
    </cfRule>
  </conditionalFormatting>
  <conditionalFormatting sqref="C8">
    <cfRule type="dataBar" priority="2">
      <dataBar>
        <cfvo type="min"/>
        <cfvo type="max"/>
        <color rgb="FF638EC6"/>
      </dataBar>
    </cfRule>
  </conditionalFormatting>
  <conditionalFormatting sqref="C18">
    <cfRule type="dataBar" priority="1">
      <dataBar>
        <cfvo type="min"/>
        <cfvo type="max"/>
        <color rgb="FF638EC6"/>
      </dataBar>
    </cfRule>
  </conditionalFormatting>
  <pageMargins left="0.7" right="0.7" top="0.75" bottom="0.75" header="0.3" footer="0.3"/>
  <tableParts count="1">
    <tablePart r:id="rId1"/>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2:C26"/>
  <sheetViews>
    <sheetView topLeftCell="A7" workbookViewId="0">
      <selection activeCell="A21" sqref="A21:XFD21"/>
    </sheetView>
  </sheetViews>
  <sheetFormatPr baseColWidth="10" defaultRowHeight="12" x14ac:dyDescent="0.2"/>
  <cols>
    <col min="1" max="1" width="11.42578125" style="91"/>
    <col min="2" max="2" width="54.7109375" style="91" customWidth="1"/>
    <col min="3" max="3" width="53" style="91" customWidth="1"/>
    <col min="4" max="16384" width="11.42578125" style="91"/>
  </cols>
  <sheetData>
    <row r="2" spans="2:3" x14ac:dyDescent="0.2">
      <c r="B2" s="91" t="s">
        <v>234</v>
      </c>
    </row>
    <row r="3" spans="2:3" ht="12.75" thickBot="1" x14ac:dyDescent="0.25">
      <c r="B3" s="91" t="s">
        <v>337</v>
      </c>
    </row>
    <row r="4" spans="2:3" ht="12.75" thickBot="1" x14ac:dyDescent="0.25">
      <c r="B4" s="92" t="s">
        <v>236</v>
      </c>
      <c r="C4" s="93" t="s">
        <v>237</v>
      </c>
    </row>
    <row r="5" spans="2:3" x14ac:dyDescent="0.2">
      <c r="B5" s="160" t="s">
        <v>238</v>
      </c>
      <c r="C5" s="184" t="s">
        <v>386</v>
      </c>
    </row>
    <row r="6" spans="2:3" ht="24" x14ac:dyDescent="0.2">
      <c r="B6" s="161" t="s">
        <v>239</v>
      </c>
      <c r="C6" s="191" t="s">
        <v>363</v>
      </c>
    </row>
    <row r="7" spans="2:3" ht="84" x14ac:dyDescent="0.2">
      <c r="B7" s="163" t="s">
        <v>241</v>
      </c>
      <c r="C7" s="191" t="s">
        <v>387</v>
      </c>
    </row>
    <row r="8" spans="2:3" ht="24" x14ac:dyDescent="0.2">
      <c r="B8" s="165" t="s">
        <v>243</v>
      </c>
      <c r="C8" s="191" t="s">
        <v>388</v>
      </c>
    </row>
    <row r="9" spans="2:3" x14ac:dyDescent="0.2">
      <c r="B9" s="163" t="s">
        <v>245</v>
      </c>
      <c r="C9" s="184" t="s">
        <v>364</v>
      </c>
    </row>
    <row r="10" spans="2:3" ht="24" x14ac:dyDescent="0.2">
      <c r="B10" s="163" t="s">
        <v>247</v>
      </c>
      <c r="C10" s="191" t="s">
        <v>363</v>
      </c>
    </row>
    <row r="11" spans="2:3" x14ac:dyDescent="0.2">
      <c r="B11" s="163" t="s">
        <v>249</v>
      </c>
      <c r="C11" s="97" t="s">
        <v>250</v>
      </c>
    </row>
    <row r="12" spans="2:3" x14ac:dyDescent="0.2">
      <c r="B12" s="163" t="s">
        <v>0</v>
      </c>
      <c r="C12" s="97">
        <v>7.08</v>
      </c>
    </row>
    <row r="13" spans="2:3" x14ac:dyDescent="0.2">
      <c r="B13" s="163" t="s">
        <v>251</v>
      </c>
      <c r="C13" s="97">
        <f>+'CNP- MAPP-2021'!T28</f>
        <v>15.2</v>
      </c>
    </row>
    <row r="14" spans="2:3" x14ac:dyDescent="0.2">
      <c r="B14" s="163" t="s">
        <v>252</v>
      </c>
      <c r="C14" s="97" t="s">
        <v>253</v>
      </c>
    </row>
    <row r="15" spans="2:3" x14ac:dyDescent="0.2">
      <c r="B15" s="163" t="s">
        <v>254</v>
      </c>
      <c r="C15" s="177" t="s">
        <v>365</v>
      </c>
    </row>
    <row r="16" spans="2:3" x14ac:dyDescent="0.2">
      <c r="B16" s="163" t="s">
        <v>256</v>
      </c>
      <c r="C16" s="193" t="s">
        <v>352</v>
      </c>
    </row>
    <row r="17" spans="2:3" x14ac:dyDescent="0.2">
      <c r="B17" s="161" t="s">
        <v>258</v>
      </c>
      <c r="C17" s="177" t="s">
        <v>366</v>
      </c>
    </row>
    <row r="18" spans="2:3" ht="48.75" thickBot="1" x14ac:dyDescent="0.25">
      <c r="B18" s="170" t="s">
        <v>260</v>
      </c>
      <c r="C18" s="180" t="s">
        <v>367</v>
      </c>
    </row>
    <row r="19" spans="2:3" x14ac:dyDescent="0.2">
      <c r="B19" s="101" t="s">
        <v>261</v>
      </c>
    </row>
    <row r="20" spans="2:3" x14ac:dyDescent="0.2">
      <c r="B20" s="101" t="s">
        <v>355</v>
      </c>
    </row>
    <row r="21" spans="2:3" x14ac:dyDescent="0.2">
      <c r="B21" s="101"/>
    </row>
    <row r="25" spans="2:3" x14ac:dyDescent="0.2">
      <c r="C25" s="91" t="s">
        <v>368</v>
      </c>
    </row>
    <row r="26" spans="2:3" x14ac:dyDescent="0.2">
      <c r="C26" s="91" t="s">
        <v>369</v>
      </c>
    </row>
  </sheetData>
  <conditionalFormatting sqref="C16">
    <cfRule type="dataBar" priority="2">
      <dataBar>
        <cfvo type="min"/>
        <cfvo type="max"/>
        <color rgb="FF638EC6"/>
      </dataBar>
    </cfRule>
  </conditionalFormatting>
  <conditionalFormatting sqref="C4:C15 B4 C17">
    <cfRule type="dataBar" priority="3">
      <dataBar>
        <cfvo type="min"/>
        <cfvo type="max"/>
        <color rgb="FF638EC6"/>
      </dataBar>
    </cfRule>
  </conditionalFormatting>
  <conditionalFormatting sqref="C18">
    <cfRule type="dataBar" priority="1">
      <dataBar>
        <cfvo type="min"/>
        <cfvo type="max"/>
        <color rgb="FF638EC6"/>
      </dataBar>
    </cfRule>
  </conditionalFormatting>
  <pageMargins left="0.7" right="0.7" top="0.75" bottom="0.75" header="0.3" footer="0.3"/>
  <tableParts count="1">
    <tablePart r:id="rId1"/>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2:C21"/>
  <sheetViews>
    <sheetView topLeftCell="A2" workbookViewId="0">
      <selection activeCell="A21" sqref="A21:XFD21"/>
    </sheetView>
  </sheetViews>
  <sheetFormatPr baseColWidth="10" defaultRowHeight="12" x14ac:dyDescent="0.2"/>
  <cols>
    <col min="1" max="1" width="11.42578125" style="91"/>
    <col min="2" max="2" width="54.7109375" style="91" customWidth="1"/>
    <col min="3" max="3" width="53" style="91" customWidth="1"/>
    <col min="4" max="16384" width="11.42578125" style="91"/>
  </cols>
  <sheetData>
    <row r="2" spans="2:3" x14ac:dyDescent="0.2">
      <c r="B2" s="91" t="s">
        <v>234</v>
      </c>
    </row>
    <row r="3" spans="2:3" ht="12.75" thickBot="1" x14ac:dyDescent="0.25">
      <c r="B3" s="91" t="s">
        <v>337</v>
      </c>
    </row>
    <row r="4" spans="2:3" ht="12.75" thickBot="1" x14ac:dyDescent="0.25">
      <c r="B4" s="92" t="s">
        <v>236</v>
      </c>
      <c r="C4" s="93" t="s">
        <v>237</v>
      </c>
    </row>
    <row r="5" spans="2:3" x14ac:dyDescent="0.2">
      <c r="B5" s="160" t="s">
        <v>238</v>
      </c>
      <c r="C5" s="177" t="s">
        <v>214</v>
      </c>
    </row>
    <row r="6" spans="2:3" ht="24" x14ac:dyDescent="0.2">
      <c r="B6" s="161" t="s">
        <v>239</v>
      </c>
      <c r="C6" s="191" t="s">
        <v>370</v>
      </c>
    </row>
    <row r="7" spans="2:3" ht="24" x14ac:dyDescent="0.2">
      <c r="B7" s="163" t="s">
        <v>241</v>
      </c>
      <c r="C7" s="191" t="s">
        <v>371</v>
      </c>
    </row>
    <row r="8" spans="2:3" x14ac:dyDescent="0.2">
      <c r="B8" s="165" t="s">
        <v>243</v>
      </c>
      <c r="C8" s="177" t="s">
        <v>372</v>
      </c>
    </row>
    <row r="9" spans="2:3" x14ac:dyDescent="0.2">
      <c r="B9" s="163" t="s">
        <v>245</v>
      </c>
      <c r="C9" s="184" t="s">
        <v>272</v>
      </c>
    </row>
    <row r="10" spans="2:3" ht="24" x14ac:dyDescent="0.2">
      <c r="B10" s="163" t="s">
        <v>247</v>
      </c>
      <c r="C10" s="192" t="s">
        <v>373</v>
      </c>
    </row>
    <row r="11" spans="2:3" x14ac:dyDescent="0.2">
      <c r="B11" s="163" t="s">
        <v>249</v>
      </c>
      <c r="C11" s="97" t="s">
        <v>250</v>
      </c>
    </row>
    <row r="12" spans="2:3" x14ac:dyDescent="0.2">
      <c r="B12" s="163" t="s">
        <v>0</v>
      </c>
      <c r="C12" s="97">
        <v>1</v>
      </c>
    </row>
    <row r="13" spans="2:3" x14ac:dyDescent="0.2">
      <c r="B13" s="163" t="s">
        <v>251</v>
      </c>
      <c r="C13" s="97">
        <f>+'CNP- MAPP-2021'!T29</f>
        <v>2</v>
      </c>
    </row>
    <row r="14" spans="2:3" x14ac:dyDescent="0.2">
      <c r="B14" s="163" t="s">
        <v>252</v>
      </c>
      <c r="C14" s="97" t="s">
        <v>253</v>
      </c>
    </row>
    <row r="15" spans="2:3" x14ac:dyDescent="0.2">
      <c r="B15" s="163" t="s">
        <v>254</v>
      </c>
      <c r="C15" s="177" t="s">
        <v>374</v>
      </c>
    </row>
    <row r="16" spans="2:3" x14ac:dyDescent="0.2">
      <c r="B16" s="163" t="s">
        <v>256</v>
      </c>
      <c r="C16" s="193" t="s">
        <v>352</v>
      </c>
    </row>
    <row r="17" spans="2:3" x14ac:dyDescent="0.2">
      <c r="B17" s="161" t="s">
        <v>258</v>
      </c>
      <c r="C17" s="177" t="s">
        <v>375</v>
      </c>
    </row>
    <row r="18" spans="2:3" ht="12.75" thickBot="1" x14ac:dyDescent="0.25">
      <c r="B18" s="170" t="s">
        <v>260</v>
      </c>
      <c r="C18" s="97" t="s">
        <v>268</v>
      </c>
    </row>
    <row r="19" spans="2:3" x14ac:dyDescent="0.2">
      <c r="B19" s="101" t="s">
        <v>261</v>
      </c>
    </row>
    <row r="20" spans="2:3" x14ac:dyDescent="0.2">
      <c r="B20" s="101" t="s">
        <v>355</v>
      </c>
    </row>
    <row r="21" spans="2:3" x14ac:dyDescent="0.2">
      <c r="B21" s="101"/>
    </row>
  </sheetData>
  <conditionalFormatting sqref="C16">
    <cfRule type="dataBar" priority="1">
      <dataBar>
        <cfvo type="min"/>
        <cfvo type="max"/>
        <color rgb="FF638EC6"/>
      </dataBar>
    </cfRule>
  </conditionalFormatting>
  <conditionalFormatting sqref="C4:C15 B4 C17:C18">
    <cfRule type="dataBar" priority="2">
      <dataBar>
        <cfvo type="min"/>
        <cfvo type="max"/>
        <color rgb="FF638EC6"/>
      </dataBar>
    </cfRule>
  </conditionalFormatting>
  <pageMargins left="0.7" right="0.7" top="0.75" bottom="0.75" header="0.3" footer="0.3"/>
  <tableParts count="1">
    <tablePart r:id="rId1"/>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I34"/>
  <sheetViews>
    <sheetView workbookViewId="0">
      <selection activeCell="E10" sqref="E10"/>
    </sheetView>
  </sheetViews>
  <sheetFormatPr baseColWidth="10" defaultRowHeight="12.75" x14ac:dyDescent="0.25"/>
  <cols>
    <col min="1" max="1" width="23.85546875" style="10" customWidth="1"/>
    <col min="2" max="2" width="62.5703125" style="10" customWidth="1"/>
    <col min="3" max="16384" width="11.42578125" style="10"/>
  </cols>
  <sheetData>
    <row r="1" spans="1:9" s="5" customFormat="1" ht="16.5" customHeight="1" x14ac:dyDescent="0.2">
      <c r="A1" s="372" t="s">
        <v>49</v>
      </c>
      <c r="B1" s="373"/>
      <c r="C1" s="3"/>
      <c r="D1" s="3"/>
      <c r="E1" s="3"/>
      <c r="F1" s="3"/>
      <c r="G1" s="3"/>
      <c r="H1" s="3"/>
      <c r="I1" s="4"/>
    </row>
    <row r="2" spans="1:9" s="5" customFormat="1" ht="13.5" thickBot="1" x14ac:dyDescent="0.25">
      <c r="A2" s="374"/>
      <c r="B2" s="375"/>
      <c r="C2" s="6"/>
      <c r="D2" s="6"/>
      <c r="E2" s="6"/>
      <c r="F2" s="6"/>
      <c r="G2" s="6"/>
      <c r="H2" s="6"/>
      <c r="I2" s="7"/>
    </row>
    <row r="3" spans="1:9" ht="27.75" customHeight="1" thickBot="1" x14ac:dyDescent="0.3">
      <c r="A3" s="8" t="s">
        <v>20</v>
      </c>
      <c r="B3" s="9" t="s">
        <v>21</v>
      </c>
    </row>
    <row r="4" spans="1:9" x14ac:dyDescent="0.25">
      <c r="A4" s="11" t="s">
        <v>43</v>
      </c>
      <c r="B4" s="12"/>
    </row>
    <row r="5" spans="1:9" ht="27.75" customHeight="1" x14ac:dyDescent="0.25">
      <c r="A5" s="13" t="s">
        <v>22</v>
      </c>
      <c r="B5" s="14"/>
    </row>
    <row r="6" spans="1:9" x14ac:dyDescent="0.25">
      <c r="A6" s="15" t="s">
        <v>41</v>
      </c>
      <c r="B6" s="16"/>
    </row>
    <row r="7" spans="1:9" ht="25.5" x14ac:dyDescent="0.25">
      <c r="A7" s="13" t="s">
        <v>44</v>
      </c>
      <c r="B7" s="14"/>
    </row>
    <row r="8" spans="1:9" ht="25.5" x14ac:dyDescent="0.25">
      <c r="A8" s="13" t="s">
        <v>45</v>
      </c>
      <c r="B8" s="14"/>
    </row>
    <row r="9" spans="1:9" ht="39.75" customHeight="1" x14ac:dyDescent="0.25">
      <c r="A9" s="13" t="s">
        <v>23</v>
      </c>
      <c r="B9" s="14"/>
    </row>
    <row r="10" spans="1:9" x14ac:dyDescent="0.25">
      <c r="A10" s="13" t="s">
        <v>24</v>
      </c>
      <c r="B10" s="14"/>
    </row>
    <row r="11" spans="1:9" ht="13.5" customHeight="1" x14ac:dyDescent="0.25">
      <c r="A11" s="13" t="s">
        <v>46</v>
      </c>
      <c r="B11" s="14"/>
    </row>
    <row r="12" spans="1:9" ht="13.5" customHeight="1" x14ac:dyDescent="0.25">
      <c r="A12" s="13" t="s">
        <v>25</v>
      </c>
      <c r="B12" s="14"/>
    </row>
    <row r="13" spans="1:9" ht="20.25" customHeight="1" x14ac:dyDescent="0.25">
      <c r="A13" s="13" t="s">
        <v>47</v>
      </c>
      <c r="B13" s="14"/>
    </row>
    <row r="14" spans="1:9" ht="30.75" customHeight="1" x14ac:dyDescent="0.25">
      <c r="A14" s="13" t="s">
        <v>48</v>
      </c>
      <c r="B14" s="14"/>
    </row>
    <row r="15" spans="1:9" ht="13.5" customHeight="1" x14ac:dyDescent="0.25">
      <c r="A15" s="17" t="s">
        <v>26</v>
      </c>
      <c r="B15" s="18"/>
    </row>
    <row r="16" spans="1:9" x14ac:dyDescent="0.25">
      <c r="A16" s="13" t="s">
        <v>27</v>
      </c>
      <c r="B16" s="14"/>
    </row>
    <row r="17" spans="1:2" ht="13.5" thickBot="1" x14ac:dyDescent="0.3">
      <c r="A17" s="19" t="s">
        <v>28</v>
      </c>
      <c r="B17" s="20"/>
    </row>
    <row r="18" spans="1:2" ht="28.5" customHeight="1" thickBot="1" x14ac:dyDescent="0.3">
      <c r="A18" s="376" t="s">
        <v>50</v>
      </c>
      <c r="B18" s="377"/>
    </row>
    <row r="19" spans="1:2" s="22" customFormat="1" x14ac:dyDescent="0.25">
      <c r="A19" s="21"/>
      <c r="B19" s="21"/>
    </row>
    <row r="20" spans="1:2" s="22" customFormat="1" x14ac:dyDescent="0.25">
      <c r="A20" s="21"/>
      <c r="B20" s="21"/>
    </row>
    <row r="21" spans="1:2" s="22" customFormat="1" x14ac:dyDescent="0.25">
      <c r="A21" s="21"/>
      <c r="B21" s="21"/>
    </row>
    <row r="22" spans="1:2" s="22" customFormat="1" x14ac:dyDescent="0.25">
      <c r="A22" s="21"/>
      <c r="B22" s="21"/>
    </row>
    <row r="23" spans="1:2" s="22" customFormat="1" x14ac:dyDescent="0.25">
      <c r="A23" s="21"/>
      <c r="B23" s="21"/>
    </row>
    <row r="24" spans="1:2" s="22" customFormat="1" x14ac:dyDescent="0.25"/>
    <row r="25" spans="1:2" s="22" customFormat="1" x14ac:dyDescent="0.25"/>
    <row r="26" spans="1:2" s="22" customFormat="1" x14ac:dyDescent="0.25"/>
    <row r="27" spans="1:2" s="22" customFormat="1" x14ac:dyDescent="0.25"/>
    <row r="28" spans="1:2" s="22" customFormat="1" x14ac:dyDescent="0.25"/>
    <row r="29" spans="1:2" s="22" customFormat="1" x14ac:dyDescent="0.25"/>
    <row r="30" spans="1:2" s="22" customFormat="1" x14ac:dyDescent="0.25"/>
    <row r="31" spans="1:2" s="22" customFormat="1" x14ac:dyDescent="0.25"/>
    <row r="32" spans="1:2" s="22" customFormat="1" x14ac:dyDescent="0.25"/>
    <row r="33" s="22" customFormat="1" x14ac:dyDescent="0.25"/>
    <row r="34" s="22" customFormat="1" x14ac:dyDescent="0.25"/>
  </sheetData>
  <mergeCells count="3">
    <mergeCell ref="A1:B1"/>
    <mergeCell ref="A2:B2"/>
    <mergeCell ref="A18:B1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29"/>
  <sheetViews>
    <sheetView topLeftCell="A4" workbookViewId="0">
      <selection activeCell="E29" sqref="E29"/>
    </sheetView>
  </sheetViews>
  <sheetFormatPr baseColWidth="10" defaultRowHeight="15" x14ac:dyDescent="0.25"/>
  <cols>
    <col min="1" max="2" width="11.42578125" style="32"/>
    <col min="3" max="3" width="55.7109375" style="32" customWidth="1"/>
  </cols>
  <sheetData>
    <row r="1" spans="1:3" x14ac:dyDescent="0.25">
      <c r="A1" s="347" t="s">
        <v>117</v>
      </c>
      <c r="B1" s="347"/>
      <c r="C1" s="347"/>
    </row>
    <row r="2" spans="1:3" ht="15.75" thickBot="1" x14ac:dyDescent="0.3">
      <c r="A2" s="56"/>
    </row>
    <row r="3" spans="1:3" x14ac:dyDescent="0.25">
      <c r="A3" s="348" t="s">
        <v>20</v>
      </c>
      <c r="B3" s="349"/>
      <c r="C3" s="42" t="s">
        <v>21</v>
      </c>
    </row>
    <row r="4" spans="1:3" ht="45.75" customHeight="1" x14ac:dyDescent="0.25">
      <c r="A4" s="345" t="s">
        <v>43</v>
      </c>
      <c r="B4" s="346"/>
      <c r="C4" s="40" t="s">
        <v>118</v>
      </c>
    </row>
    <row r="5" spans="1:3" ht="103.5" customHeight="1" x14ac:dyDescent="0.25">
      <c r="A5" s="345" t="s">
        <v>22</v>
      </c>
      <c r="B5" s="346"/>
      <c r="C5" s="40" t="s">
        <v>119</v>
      </c>
    </row>
    <row r="6" spans="1:3" ht="51.75" customHeight="1" x14ac:dyDescent="0.25">
      <c r="A6" s="345" t="s">
        <v>41</v>
      </c>
      <c r="B6" s="346"/>
      <c r="C6" s="40" t="s">
        <v>120</v>
      </c>
    </row>
    <row r="7" spans="1:3" ht="40.5" customHeight="1" x14ac:dyDescent="0.25">
      <c r="A7" s="345" t="s">
        <v>70</v>
      </c>
      <c r="B7" s="346"/>
      <c r="C7" s="40" t="s">
        <v>121</v>
      </c>
    </row>
    <row r="8" spans="1:3" ht="24" x14ac:dyDescent="0.25">
      <c r="A8" s="345" t="s">
        <v>72</v>
      </c>
      <c r="B8" s="346"/>
      <c r="C8" s="40" t="s">
        <v>122</v>
      </c>
    </row>
    <row r="9" spans="1:3" ht="36" x14ac:dyDescent="0.25">
      <c r="A9" s="345" t="s">
        <v>23</v>
      </c>
      <c r="B9" s="346"/>
      <c r="C9" s="40" t="s">
        <v>123</v>
      </c>
    </row>
    <row r="10" spans="1:3" ht="24" x14ac:dyDescent="0.25">
      <c r="A10" s="351" t="s">
        <v>24</v>
      </c>
      <c r="B10" s="352"/>
      <c r="C10" s="40" t="s">
        <v>139</v>
      </c>
    </row>
    <row r="11" spans="1:3" ht="48" x14ac:dyDescent="0.25">
      <c r="A11" s="353"/>
      <c r="B11" s="354"/>
      <c r="C11" s="40" t="s">
        <v>140</v>
      </c>
    </row>
    <row r="12" spans="1:3" ht="36" x14ac:dyDescent="0.25">
      <c r="A12" s="355"/>
      <c r="B12" s="356"/>
      <c r="C12" s="36" t="s">
        <v>124</v>
      </c>
    </row>
    <row r="13" spans="1:3" x14ac:dyDescent="0.25">
      <c r="A13" s="345" t="s">
        <v>77</v>
      </c>
      <c r="B13" s="346"/>
      <c r="C13" s="40" t="s">
        <v>125</v>
      </c>
    </row>
    <row r="14" spans="1:3" ht="108" x14ac:dyDescent="0.25">
      <c r="A14" s="345"/>
      <c r="B14" s="346"/>
      <c r="C14" s="40" t="s">
        <v>126</v>
      </c>
    </row>
    <row r="15" spans="1:3" x14ac:dyDescent="0.25">
      <c r="A15" s="345" t="s">
        <v>25</v>
      </c>
      <c r="B15" s="346"/>
      <c r="C15" s="40" t="s">
        <v>127</v>
      </c>
    </row>
    <row r="16" spans="1:3" x14ac:dyDescent="0.25">
      <c r="A16" s="345"/>
      <c r="B16" s="346"/>
      <c r="C16" s="40" t="s">
        <v>128</v>
      </c>
    </row>
    <row r="17" spans="1:3" x14ac:dyDescent="0.25">
      <c r="A17" s="345"/>
      <c r="B17" s="346"/>
      <c r="C17" s="40" t="s">
        <v>129</v>
      </c>
    </row>
    <row r="18" spans="1:3" x14ac:dyDescent="0.25">
      <c r="A18" s="345"/>
      <c r="B18" s="346"/>
      <c r="C18" s="40" t="s">
        <v>130</v>
      </c>
    </row>
    <row r="19" spans="1:3" x14ac:dyDescent="0.25">
      <c r="A19" s="345"/>
      <c r="B19" s="346"/>
      <c r="C19" s="40" t="s">
        <v>131</v>
      </c>
    </row>
    <row r="20" spans="1:3" x14ac:dyDescent="0.25">
      <c r="A20" s="345" t="s">
        <v>42</v>
      </c>
      <c r="B20" s="346"/>
      <c r="C20" s="40" t="s">
        <v>132</v>
      </c>
    </row>
    <row r="21" spans="1:3" x14ac:dyDescent="0.25">
      <c r="A21" s="345" t="s">
        <v>85</v>
      </c>
      <c r="B21" s="346"/>
      <c r="C21" s="40" t="s">
        <v>133</v>
      </c>
    </row>
    <row r="22" spans="1:3" x14ac:dyDescent="0.25">
      <c r="A22" s="345"/>
      <c r="B22" s="346"/>
      <c r="C22" s="40" t="s">
        <v>134</v>
      </c>
    </row>
    <row r="23" spans="1:3" ht="24" x14ac:dyDescent="0.25">
      <c r="A23" s="345"/>
      <c r="B23" s="346"/>
      <c r="C23" s="40" t="s">
        <v>135</v>
      </c>
    </row>
    <row r="24" spans="1:3" x14ac:dyDescent="0.25">
      <c r="A24" s="345" t="s">
        <v>26</v>
      </c>
      <c r="B24" s="346"/>
      <c r="C24" s="40" t="s">
        <v>87</v>
      </c>
    </row>
    <row r="25" spans="1:3" x14ac:dyDescent="0.25">
      <c r="A25" s="345"/>
      <c r="B25" s="346"/>
      <c r="C25" s="40" t="s">
        <v>88</v>
      </c>
    </row>
    <row r="26" spans="1:3" x14ac:dyDescent="0.25">
      <c r="A26" s="345"/>
      <c r="B26" s="346"/>
      <c r="C26" s="40" t="s">
        <v>89</v>
      </c>
    </row>
    <row r="27" spans="1:3" ht="24" x14ac:dyDescent="0.25">
      <c r="A27" s="345" t="s">
        <v>90</v>
      </c>
      <c r="B27" s="346"/>
      <c r="C27" s="40" t="s">
        <v>136</v>
      </c>
    </row>
    <row r="28" spans="1:3" ht="15.75" thickBot="1" x14ac:dyDescent="0.3">
      <c r="A28" s="357" t="s">
        <v>93</v>
      </c>
      <c r="B28" s="358"/>
      <c r="C28" s="44"/>
    </row>
    <row r="29" spans="1:3" x14ac:dyDescent="0.25">
      <c r="A29" s="350" t="s">
        <v>443</v>
      </c>
      <c r="B29" s="350"/>
      <c r="C29" s="350"/>
    </row>
  </sheetData>
  <mergeCells count="17">
    <mergeCell ref="A29:C29"/>
    <mergeCell ref="A10:B12"/>
    <mergeCell ref="A9:B9"/>
    <mergeCell ref="A13:B14"/>
    <mergeCell ref="A15:B19"/>
    <mergeCell ref="A20:B20"/>
    <mergeCell ref="A21:B23"/>
    <mergeCell ref="A24:B26"/>
    <mergeCell ref="A27:B27"/>
    <mergeCell ref="A28:B28"/>
    <mergeCell ref="A7:B7"/>
    <mergeCell ref="A8:B8"/>
    <mergeCell ref="A1:C1"/>
    <mergeCell ref="A3:B3"/>
    <mergeCell ref="A4:B4"/>
    <mergeCell ref="A5:B5"/>
    <mergeCell ref="A6:B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35"/>
  <sheetViews>
    <sheetView topLeftCell="A23" workbookViewId="0">
      <selection activeCell="D6" sqref="D6"/>
    </sheetView>
  </sheetViews>
  <sheetFormatPr baseColWidth="10" defaultRowHeight="15" x14ac:dyDescent="0.25"/>
  <cols>
    <col min="1" max="1" width="29.5703125" customWidth="1"/>
    <col min="2" max="2" width="54.7109375" customWidth="1"/>
  </cols>
  <sheetData>
    <row r="1" spans="1:2" x14ac:dyDescent="0.25">
      <c r="A1" s="360" t="s">
        <v>435</v>
      </c>
      <c r="B1" s="347"/>
    </row>
    <row r="2" spans="1:2" ht="15.75" thickBot="1" x14ac:dyDescent="0.3"/>
    <row r="3" spans="1:2" x14ac:dyDescent="0.25">
      <c r="A3" s="33" t="s">
        <v>20</v>
      </c>
      <c r="B3" s="34" t="s">
        <v>21</v>
      </c>
    </row>
    <row r="4" spans="1:2" ht="28.5" customHeight="1" x14ac:dyDescent="0.25">
      <c r="A4" s="35" t="s">
        <v>43</v>
      </c>
      <c r="B4" s="36" t="s">
        <v>66</v>
      </c>
    </row>
    <row r="5" spans="1:2" ht="66" customHeight="1" x14ac:dyDescent="0.25">
      <c r="A5" s="361" t="s">
        <v>22</v>
      </c>
      <c r="B5" s="36" t="s">
        <v>67</v>
      </c>
    </row>
    <row r="6" spans="1:2" ht="126" customHeight="1" x14ac:dyDescent="0.25">
      <c r="A6" s="361"/>
      <c r="B6" s="36" t="s">
        <v>68</v>
      </c>
    </row>
    <row r="7" spans="1:2" ht="29.25" customHeight="1" x14ac:dyDescent="0.25">
      <c r="A7" s="35" t="s">
        <v>41</v>
      </c>
      <c r="B7" s="36" t="s">
        <v>69</v>
      </c>
    </row>
    <row r="8" spans="1:2" ht="54.75" customHeight="1" x14ac:dyDescent="0.25">
      <c r="A8" s="35" t="s">
        <v>70</v>
      </c>
      <c r="B8" s="36" t="s">
        <v>71</v>
      </c>
    </row>
    <row r="9" spans="1:2" x14ac:dyDescent="0.25">
      <c r="A9" s="35" t="s">
        <v>72</v>
      </c>
      <c r="B9" s="36" t="s">
        <v>73</v>
      </c>
    </row>
    <row r="10" spans="1:2" ht="30.75" customHeight="1" x14ac:dyDescent="0.25">
      <c r="A10" s="35" t="s">
        <v>23</v>
      </c>
      <c r="B10" s="36" t="s">
        <v>74</v>
      </c>
    </row>
    <row r="11" spans="1:2" ht="15.75" customHeight="1" x14ac:dyDescent="0.25">
      <c r="A11" s="361" t="s">
        <v>24</v>
      </c>
      <c r="B11" s="36" t="s">
        <v>137</v>
      </c>
    </row>
    <row r="12" spans="1:2" x14ac:dyDescent="0.25">
      <c r="A12" s="361"/>
      <c r="B12" s="36" t="s">
        <v>138</v>
      </c>
    </row>
    <row r="13" spans="1:2" x14ac:dyDescent="0.25">
      <c r="A13" s="35" t="s">
        <v>77</v>
      </c>
      <c r="B13" s="36" t="s">
        <v>78</v>
      </c>
    </row>
    <row r="14" spans="1:2" x14ac:dyDescent="0.25">
      <c r="A14" s="362" t="s">
        <v>25</v>
      </c>
      <c r="B14" s="37" t="s">
        <v>79</v>
      </c>
    </row>
    <row r="15" spans="1:2" ht="24" x14ac:dyDescent="0.25">
      <c r="A15" s="363"/>
      <c r="B15" s="36" t="s">
        <v>80</v>
      </c>
    </row>
    <row r="16" spans="1:2" x14ac:dyDescent="0.25">
      <c r="A16" s="363"/>
      <c r="B16" s="37" t="s">
        <v>422</v>
      </c>
    </row>
    <row r="17" spans="1:2" x14ac:dyDescent="0.25">
      <c r="A17" s="363"/>
      <c r="B17" s="36" t="s">
        <v>429</v>
      </c>
    </row>
    <row r="18" spans="1:2" x14ac:dyDescent="0.25">
      <c r="A18" s="363"/>
      <c r="B18" s="36" t="s">
        <v>427</v>
      </c>
    </row>
    <row r="19" spans="1:2" ht="36" x14ac:dyDescent="0.25">
      <c r="A19" s="363"/>
      <c r="B19" s="36" t="s">
        <v>428</v>
      </c>
    </row>
    <row r="20" spans="1:2" x14ac:dyDescent="0.25">
      <c r="A20" s="363"/>
      <c r="B20" s="36" t="s">
        <v>423</v>
      </c>
    </row>
    <row r="21" spans="1:2" x14ac:dyDescent="0.25">
      <c r="A21" s="363"/>
      <c r="B21" s="37" t="s">
        <v>424</v>
      </c>
    </row>
    <row r="22" spans="1:2" x14ac:dyDescent="0.25">
      <c r="A22" s="363"/>
      <c r="B22" s="36" t="s">
        <v>81</v>
      </c>
    </row>
    <row r="23" spans="1:2" x14ac:dyDescent="0.25">
      <c r="A23" s="363"/>
      <c r="B23" s="36" t="s">
        <v>430</v>
      </c>
    </row>
    <row r="24" spans="1:2" x14ac:dyDescent="0.25">
      <c r="A24" s="363"/>
      <c r="B24" s="36" t="s">
        <v>82</v>
      </c>
    </row>
    <row r="25" spans="1:2" x14ac:dyDescent="0.25">
      <c r="A25" s="363"/>
      <c r="B25" s="36" t="s">
        <v>425</v>
      </c>
    </row>
    <row r="26" spans="1:2" x14ac:dyDescent="0.25">
      <c r="A26" s="364"/>
      <c r="B26" s="37" t="s">
        <v>426</v>
      </c>
    </row>
    <row r="27" spans="1:2" x14ac:dyDescent="0.25">
      <c r="A27" s="35" t="s">
        <v>42</v>
      </c>
      <c r="B27" s="36" t="s">
        <v>84</v>
      </c>
    </row>
    <row r="28" spans="1:2" ht="51.75" customHeight="1" x14ac:dyDescent="0.25">
      <c r="A28" s="35" t="s">
        <v>85</v>
      </c>
      <c r="B28" s="36" t="s">
        <v>86</v>
      </c>
    </row>
    <row r="29" spans="1:2" x14ac:dyDescent="0.25">
      <c r="A29" s="361" t="s">
        <v>26</v>
      </c>
      <c r="B29" s="36" t="s">
        <v>87</v>
      </c>
    </row>
    <row r="30" spans="1:2" x14ac:dyDescent="0.25">
      <c r="A30" s="361"/>
      <c r="B30" s="36" t="s">
        <v>88</v>
      </c>
    </row>
    <row r="31" spans="1:2" x14ac:dyDescent="0.25">
      <c r="A31" s="361"/>
      <c r="B31" s="36" t="s">
        <v>89</v>
      </c>
    </row>
    <row r="32" spans="1:2" ht="25.5" customHeight="1" x14ac:dyDescent="0.25">
      <c r="A32" s="361" t="s">
        <v>90</v>
      </c>
      <c r="B32" s="36" t="s">
        <v>91</v>
      </c>
    </row>
    <row r="33" spans="1:2" x14ac:dyDescent="0.25">
      <c r="A33" s="361"/>
      <c r="B33" s="36" t="s">
        <v>92</v>
      </c>
    </row>
    <row r="34" spans="1:2" ht="24.75" thickBot="1" x14ac:dyDescent="0.3">
      <c r="A34" s="38" t="s">
        <v>93</v>
      </c>
      <c r="B34" s="39" t="s">
        <v>449</v>
      </c>
    </row>
    <row r="35" spans="1:2" x14ac:dyDescent="0.25">
      <c r="A35" s="359" t="s">
        <v>443</v>
      </c>
      <c r="B35" s="359"/>
    </row>
  </sheetData>
  <mergeCells count="7">
    <mergeCell ref="A35:B35"/>
    <mergeCell ref="A1:B1"/>
    <mergeCell ref="A29:A31"/>
    <mergeCell ref="A32:A33"/>
    <mergeCell ref="A5:A6"/>
    <mergeCell ref="A11:A12"/>
    <mergeCell ref="A14:A2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23"/>
  <sheetViews>
    <sheetView workbookViewId="0">
      <selection activeCell="F6" sqref="F6"/>
    </sheetView>
  </sheetViews>
  <sheetFormatPr baseColWidth="10" defaultRowHeight="15" x14ac:dyDescent="0.25"/>
  <cols>
    <col min="1" max="1" width="29.5703125" customWidth="1"/>
    <col min="2" max="2" width="60.5703125" customWidth="1"/>
  </cols>
  <sheetData>
    <row r="1" spans="1:2" x14ac:dyDescent="0.25">
      <c r="A1" s="360" t="s">
        <v>475</v>
      </c>
      <c r="B1" s="347"/>
    </row>
    <row r="2" spans="1:2" ht="15.75" thickBot="1" x14ac:dyDescent="0.3"/>
    <row r="3" spans="1:2" x14ac:dyDescent="0.25">
      <c r="A3" s="33" t="s">
        <v>20</v>
      </c>
      <c r="B3" s="34" t="s">
        <v>21</v>
      </c>
    </row>
    <row r="4" spans="1:2" ht="28.5" customHeight="1" x14ac:dyDescent="0.25">
      <c r="A4" s="146" t="s">
        <v>43</v>
      </c>
      <c r="B4" s="36" t="s">
        <v>451</v>
      </c>
    </row>
    <row r="5" spans="1:2" ht="114" customHeight="1" x14ac:dyDescent="0.25">
      <c r="A5" s="146" t="s">
        <v>22</v>
      </c>
      <c r="B5" s="36" t="s">
        <v>452</v>
      </c>
    </row>
    <row r="6" spans="1:2" ht="72" x14ac:dyDescent="0.25">
      <c r="A6" s="146" t="s">
        <v>41</v>
      </c>
      <c r="B6" s="36" t="s">
        <v>453</v>
      </c>
    </row>
    <row r="7" spans="1:2" ht="32.25" customHeight="1" x14ac:dyDescent="0.25">
      <c r="A7" s="146" t="s">
        <v>70</v>
      </c>
      <c r="B7" s="36" t="s">
        <v>454</v>
      </c>
    </row>
    <row r="8" spans="1:2" x14ac:dyDescent="0.25">
      <c r="A8" s="146" t="s">
        <v>72</v>
      </c>
      <c r="B8" s="36" t="s">
        <v>455</v>
      </c>
    </row>
    <row r="9" spans="1:2" ht="36" x14ac:dyDescent="0.25">
      <c r="A9" s="146" t="s">
        <v>23</v>
      </c>
      <c r="B9" s="36" t="s">
        <v>456</v>
      </c>
    </row>
    <row r="10" spans="1:2" ht="15.75" customHeight="1" x14ac:dyDescent="0.25">
      <c r="A10" s="361" t="s">
        <v>24</v>
      </c>
      <c r="B10" s="36" t="s">
        <v>137</v>
      </c>
    </row>
    <row r="11" spans="1:2" x14ac:dyDescent="0.25">
      <c r="A11" s="361"/>
      <c r="B11" s="36" t="s">
        <v>138</v>
      </c>
    </row>
    <row r="12" spans="1:2" x14ac:dyDescent="0.25">
      <c r="A12" s="146" t="s">
        <v>77</v>
      </c>
      <c r="B12" s="36" t="s">
        <v>78</v>
      </c>
    </row>
    <row r="13" spans="1:2" x14ac:dyDescent="0.25">
      <c r="A13" s="362" t="s">
        <v>25</v>
      </c>
      <c r="B13" s="37" t="s">
        <v>79</v>
      </c>
    </row>
    <row r="14" spans="1:2" ht="24" x14ac:dyDescent="0.25">
      <c r="A14" s="363"/>
      <c r="B14" s="36" t="s">
        <v>457</v>
      </c>
    </row>
    <row r="15" spans="1:2" x14ac:dyDescent="0.25">
      <c r="A15" s="364"/>
      <c r="B15" s="37" t="s">
        <v>458</v>
      </c>
    </row>
    <row r="16" spans="1:2" x14ac:dyDescent="0.25">
      <c r="A16" s="146" t="s">
        <v>42</v>
      </c>
      <c r="B16" s="36" t="s">
        <v>459</v>
      </c>
    </row>
    <row r="17" spans="1:2" ht="51.75" customHeight="1" x14ac:dyDescent="0.25">
      <c r="A17" s="146" t="s">
        <v>85</v>
      </c>
      <c r="B17" s="36" t="s">
        <v>460</v>
      </c>
    </row>
    <row r="18" spans="1:2" x14ac:dyDescent="0.25">
      <c r="A18" s="361" t="s">
        <v>26</v>
      </c>
      <c r="B18" s="36" t="s">
        <v>87</v>
      </c>
    </row>
    <row r="19" spans="1:2" x14ac:dyDescent="0.25">
      <c r="A19" s="361"/>
      <c r="B19" s="36" t="s">
        <v>88</v>
      </c>
    </row>
    <row r="20" spans="1:2" x14ac:dyDescent="0.25">
      <c r="A20" s="361"/>
      <c r="B20" s="36" t="s">
        <v>89</v>
      </c>
    </row>
    <row r="21" spans="1:2" ht="25.5" customHeight="1" x14ac:dyDescent="0.25">
      <c r="A21" s="146" t="s">
        <v>90</v>
      </c>
      <c r="B21" s="36" t="s">
        <v>461</v>
      </c>
    </row>
    <row r="22" spans="1:2" ht="24.75" thickBot="1" x14ac:dyDescent="0.3">
      <c r="A22" s="38" t="s">
        <v>93</v>
      </c>
      <c r="B22" s="39" t="s">
        <v>449</v>
      </c>
    </row>
    <row r="23" spans="1:2" x14ac:dyDescent="0.25">
      <c r="A23" s="359" t="s">
        <v>443</v>
      </c>
      <c r="B23" s="359"/>
    </row>
  </sheetData>
  <mergeCells count="5">
    <mergeCell ref="A23:B23"/>
    <mergeCell ref="A1:B1"/>
    <mergeCell ref="A10:A11"/>
    <mergeCell ref="A13:A15"/>
    <mergeCell ref="A18:A2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33"/>
  <sheetViews>
    <sheetView workbookViewId="0">
      <selection activeCell="F25" sqref="F25"/>
    </sheetView>
  </sheetViews>
  <sheetFormatPr baseColWidth="10" defaultRowHeight="15" x14ac:dyDescent="0.25"/>
  <cols>
    <col min="1" max="2" width="11.42578125" style="32"/>
    <col min="3" max="3" width="57.7109375" style="32" customWidth="1"/>
    <col min="4" max="16384" width="11.42578125" style="32"/>
  </cols>
  <sheetData>
    <row r="1" spans="1:3" ht="34.5" customHeight="1" x14ac:dyDescent="0.25">
      <c r="A1" s="360" t="s">
        <v>444</v>
      </c>
      <c r="B1" s="347"/>
      <c r="C1" s="347"/>
    </row>
    <row r="2" spans="1:3" ht="15.75" thickBot="1" x14ac:dyDescent="0.3">
      <c r="A2" s="41"/>
    </row>
    <row r="3" spans="1:3" x14ac:dyDescent="0.25">
      <c r="A3" s="348" t="s">
        <v>20</v>
      </c>
      <c r="B3" s="349"/>
      <c r="C3" s="42" t="s">
        <v>21</v>
      </c>
    </row>
    <row r="4" spans="1:3" ht="51.75" customHeight="1" x14ac:dyDescent="0.25">
      <c r="A4" s="345" t="s">
        <v>43</v>
      </c>
      <c r="B4" s="346"/>
      <c r="C4" s="36" t="s">
        <v>107</v>
      </c>
    </row>
    <row r="5" spans="1:3" ht="85.5" customHeight="1" x14ac:dyDescent="0.25">
      <c r="A5" s="345" t="s">
        <v>22</v>
      </c>
      <c r="B5" s="346"/>
      <c r="C5" s="36" t="s">
        <v>94</v>
      </c>
    </row>
    <row r="6" spans="1:3" ht="108" x14ac:dyDescent="0.25">
      <c r="A6" s="345"/>
      <c r="B6" s="346"/>
      <c r="C6" s="36" t="s">
        <v>95</v>
      </c>
    </row>
    <row r="7" spans="1:3" ht="34.5" customHeight="1" x14ac:dyDescent="0.25">
      <c r="A7" s="345" t="s">
        <v>41</v>
      </c>
      <c r="B7" s="346"/>
      <c r="C7" s="40" t="s">
        <v>69</v>
      </c>
    </row>
    <row r="8" spans="1:3" ht="75" customHeight="1" x14ac:dyDescent="0.25">
      <c r="A8" s="345" t="s">
        <v>70</v>
      </c>
      <c r="B8" s="346"/>
      <c r="C8" s="40" t="s">
        <v>71</v>
      </c>
    </row>
    <row r="9" spans="1:3" x14ac:dyDescent="0.25">
      <c r="A9" s="345" t="s">
        <v>72</v>
      </c>
      <c r="B9" s="346"/>
      <c r="C9" s="40" t="s">
        <v>73</v>
      </c>
    </row>
    <row r="10" spans="1:3" ht="34.5" customHeight="1" x14ac:dyDescent="0.25">
      <c r="A10" s="345" t="s">
        <v>23</v>
      </c>
      <c r="B10" s="346"/>
      <c r="C10" s="40" t="s">
        <v>96</v>
      </c>
    </row>
    <row r="11" spans="1:3" x14ac:dyDescent="0.25">
      <c r="A11" s="345" t="s">
        <v>24</v>
      </c>
      <c r="B11" s="43" t="s">
        <v>75</v>
      </c>
      <c r="C11" s="40" t="s">
        <v>97</v>
      </c>
    </row>
    <row r="12" spans="1:3" x14ac:dyDescent="0.25">
      <c r="A12" s="345"/>
      <c r="B12" s="43" t="s">
        <v>76</v>
      </c>
      <c r="C12" s="40" t="s">
        <v>98</v>
      </c>
    </row>
    <row r="13" spans="1:3" x14ac:dyDescent="0.25">
      <c r="A13" s="345" t="s">
        <v>77</v>
      </c>
      <c r="B13" s="346"/>
      <c r="C13" s="40" t="s">
        <v>78</v>
      </c>
    </row>
    <row r="14" spans="1:3" x14ac:dyDescent="0.25">
      <c r="A14" s="366" t="s">
        <v>25</v>
      </c>
      <c r="B14" s="367"/>
      <c r="C14" s="40" t="s">
        <v>474</v>
      </c>
    </row>
    <row r="15" spans="1:3" ht="24" x14ac:dyDescent="0.25">
      <c r="A15" s="368"/>
      <c r="B15" s="369"/>
      <c r="C15" s="40" t="s">
        <v>99</v>
      </c>
    </row>
    <row r="16" spans="1:3" x14ac:dyDescent="0.25">
      <c r="A16" s="368"/>
      <c r="B16" s="369"/>
      <c r="C16" s="40" t="s">
        <v>445</v>
      </c>
    </row>
    <row r="17" spans="1:3" x14ac:dyDescent="0.25">
      <c r="A17" s="368"/>
      <c r="B17" s="369"/>
      <c r="C17" s="36" t="s">
        <v>100</v>
      </c>
    </row>
    <row r="18" spans="1:3" ht="36" x14ac:dyDescent="0.25">
      <c r="A18" s="368"/>
      <c r="B18" s="369"/>
      <c r="C18" s="36" t="s">
        <v>101</v>
      </c>
    </row>
    <row r="19" spans="1:3" x14ac:dyDescent="0.25">
      <c r="A19" s="368"/>
      <c r="B19" s="369"/>
      <c r="C19" s="36" t="s">
        <v>102</v>
      </c>
    </row>
    <row r="20" spans="1:3" x14ac:dyDescent="0.25">
      <c r="A20" s="368"/>
      <c r="B20" s="369"/>
      <c r="C20" s="40" t="s">
        <v>446</v>
      </c>
    </row>
    <row r="21" spans="1:3" x14ac:dyDescent="0.25">
      <c r="A21" s="368"/>
      <c r="B21" s="369"/>
      <c r="C21" s="36" t="s">
        <v>103</v>
      </c>
    </row>
    <row r="22" spans="1:3" x14ac:dyDescent="0.25">
      <c r="A22" s="368"/>
      <c r="B22" s="369"/>
      <c r="C22" s="36" t="s">
        <v>104</v>
      </c>
    </row>
    <row r="23" spans="1:3" x14ac:dyDescent="0.25">
      <c r="A23" s="368"/>
      <c r="B23" s="369"/>
      <c r="C23" s="36" t="s">
        <v>447</v>
      </c>
    </row>
    <row r="24" spans="1:3" s="75" customFormat="1" x14ac:dyDescent="0.25">
      <c r="A24" s="370"/>
      <c r="B24" s="371"/>
      <c r="C24" s="36" t="s">
        <v>83</v>
      </c>
    </row>
    <row r="25" spans="1:3" x14ac:dyDescent="0.25">
      <c r="A25" s="345" t="s">
        <v>42</v>
      </c>
      <c r="B25" s="346"/>
      <c r="C25" s="36" t="s">
        <v>84</v>
      </c>
    </row>
    <row r="26" spans="1:3" ht="81" customHeight="1" x14ac:dyDescent="0.25">
      <c r="A26" s="345" t="s">
        <v>85</v>
      </c>
      <c r="B26" s="346"/>
      <c r="C26" s="40" t="s">
        <v>105</v>
      </c>
    </row>
    <row r="27" spans="1:3" x14ac:dyDescent="0.25">
      <c r="A27" s="345" t="s">
        <v>26</v>
      </c>
      <c r="B27" s="346"/>
      <c r="C27" s="40" t="s">
        <v>87</v>
      </c>
    </row>
    <row r="28" spans="1:3" x14ac:dyDescent="0.25">
      <c r="A28" s="345"/>
      <c r="B28" s="346"/>
      <c r="C28" s="40" t="s">
        <v>88</v>
      </c>
    </row>
    <row r="29" spans="1:3" x14ac:dyDescent="0.25">
      <c r="A29" s="345"/>
      <c r="B29" s="346"/>
      <c r="C29" s="40" t="s">
        <v>89</v>
      </c>
    </row>
    <row r="30" spans="1:3" ht="26.25" customHeight="1" x14ac:dyDescent="0.25">
      <c r="A30" s="345" t="s">
        <v>106</v>
      </c>
      <c r="B30" s="346"/>
      <c r="C30" s="40" t="s">
        <v>91</v>
      </c>
    </row>
    <row r="31" spans="1:3" x14ac:dyDescent="0.25">
      <c r="A31" s="345"/>
      <c r="B31" s="346"/>
      <c r="C31" s="40" t="s">
        <v>92</v>
      </c>
    </row>
    <row r="32" spans="1:3" ht="24.75" thickBot="1" x14ac:dyDescent="0.3">
      <c r="A32" s="357" t="s">
        <v>93</v>
      </c>
      <c r="B32" s="358"/>
      <c r="C32" s="40" t="s">
        <v>450</v>
      </c>
    </row>
    <row r="33" spans="1:3" x14ac:dyDescent="0.25">
      <c r="A33" s="365" t="s">
        <v>443</v>
      </c>
      <c r="B33" s="365"/>
      <c r="C33" s="365"/>
    </row>
  </sheetData>
  <mergeCells count="17">
    <mergeCell ref="A8:B8"/>
    <mergeCell ref="A1:C1"/>
    <mergeCell ref="A27:B29"/>
    <mergeCell ref="A30:B31"/>
    <mergeCell ref="A32:B32"/>
    <mergeCell ref="A9:B9"/>
    <mergeCell ref="A3:B3"/>
    <mergeCell ref="A4:B4"/>
    <mergeCell ref="A5:B6"/>
    <mergeCell ref="A7:B7"/>
    <mergeCell ref="A33:C33"/>
    <mergeCell ref="A10:B10"/>
    <mergeCell ref="A11:A12"/>
    <mergeCell ref="A13:B13"/>
    <mergeCell ref="A25:B25"/>
    <mergeCell ref="A26:B26"/>
    <mergeCell ref="A14:B2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23"/>
  <sheetViews>
    <sheetView workbookViewId="0">
      <selection activeCell="E5" sqref="E5"/>
    </sheetView>
  </sheetViews>
  <sheetFormatPr baseColWidth="10" defaultRowHeight="15" x14ac:dyDescent="0.25"/>
  <cols>
    <col min="1" max="1" width="29.5703125" customWidth="1"/>
    <col min="2" max="2" width="60.5703125" customWidth="1"/>
  </cols>
  <sheetData>
    <row r="1" spans="1:2" x14ac:dyDescent="0.25">
      <c r="A1" s="360" t="s">
        <v>476</v>
      </c>
      <c r="B1" s="347"/>
    </row>
    <row r="2" spans="1:2" ht="15.75" thickBot="1" x14ac:dyDescent="0.3"/>
    <row r="3" spans="1:2" x14ac:dyDescent="0.25">
      <c r="A3" s="33" t="s">
        <v>20</v>
      </c>
      <c r="B3" s="34" t="s">
        <v>21</v>
      </c>
    </row>
    <row r="4" spans="1:2" ht="28.5" customHeight="1" x14ac:dyDescent="0.25">
      <c r="A4" s="209" t="s">
        <v>43</v>
      </c>
      <c r="B4" s="36" t="s">
        <v>477</v>
      </c>
    </row>
    <row r="5" spans="1:2" ht="114" customHeight="1" x14ac:dyDescent="0.25">
      <c r="A5" s="209" t="s">
        <v>22</v>
      </c>
      <c r="B5" s="36" t="s">
        <v>452</v>
      </c>
    </row>
    <row r="6" spans="1:2" ht="72" x14ac:dyDescent="0.25">
      <c r="A6" s="209" t="s">
        <v>41</v>
      </c>
      <c r="B6" s="36" t="s">
        <v>453</v>
      </c>
    </row>
    <row r="7" spans="1:2" ht="32.25" customHeight="1" x14ac:dyDescent="0.25">
      <c r="A7" s="209" t="s">
        <v>70</v>
      </c>
      <c r="B7" s="36" t="s">
        <v>454</v>
      </c>
    </row>
    <row r="8" spans="1:2" x14ac:dyDescent="0.25">
      <c r="A8" s="209" t="s">
        <v>72</v>
      </c>
      <c r="B8" s="36" t="s">
        <v>455</v>
      </c>
    </row>
    <row r="9" spans="1:2" ht="36" x14ac:dyDescent="0.25">
      <c r="A9" s="209" t="s">
        <v>23</v>
      </c>
      <c r="B9" s="36" t="s">
        <v>478</v>
      </c>
    </row>
    <row r="10" spans="1:2" ht="15.75" customHeight="1" x14ac:dyDescent="0.25">
      <c r="A10" s="361" t="s">
        <v>24</v>
      </c>
      <c r="B10" s="36" t="s">
        <v>479</v>
      </c>
    </row>
    <row r="11" spans="1:2" x14ac:dyDescent="0.25">
      <c r="A11" s="361"/>
      <c r="B11" s="36" t="s">
        <v>138</v>
      </c>
    </row>
    <row r="12" spans="1:2" x14ac:dyDescent="0.25">
      <c r="A12" s="209" t="s">
        <v>77</v>
      </c>
      <c r="B12" s="36" t="s">
        <v>78</v>
      </c>
    </row>
    <row r="13" spans="1:2" x14ac:dyDescent="0.25">
      <c r="A13" s="362" t="s">
        <v>25</v>
      </c>
      <c r="B13" s="37" t="s">
        <v>79</v>
      </c>
    </row>
    <row r="14" spans="1:2" ht="24" x14ac:dyDescent="0.25">
      <c r="A14" s="363"/>
      <c r="B14" s="36" t="s">
        <v>99</v>
      </c>
    </row>
    <row r="15" spans="1:2" x14ac:dyDescent="0.25">
      <c r="A15" s="364"/>
      <c r="B15" s="37" t="s">
        <v>480</v>
      </c>
    </row>
    <row r="16" spans="1:2" x14ac:dyDescent="0.25">
      <c r="A16" s="209" t="s">
        <v>42</v>
      </c>
      <c r="B16" s="36" t="s">
        <v>459</v>
      </c>
    </row>
    <row r="17" spans="1:2" ht="51.75" customHeight="1" x14ac:dyDescent="0.25">
      <c r="A17" s="209" t="s">
        <v>85</v>
      </c>
      <c r="B17" s="36" t="s">
        <v>460</v>
      </c>
    </row>
    <row r="18" spans="1:2" x14ac:dyDescent="0.25">
      <c r="A18" s="361" t="s">
        <v>26</v>
      </c>
      <c r="B18" s="36" t="s">
        <v>87</v>
      </c>
    </row>
    <row r="19" spans="1:2" x14ac:dyDescent="0.25">
      <c r="A19" s="361"/>
      <c r="B19" s="36" t="s">
        <v>88</v>
      </c>
    </row>
    <row r="20" spans="1:2" x14ac:dyDescent="0.25">
      <c r="A20" s="361"/>
      <c r="B20" s="36" t="s">
        <v>89</v>
      </c>
    </row>
    <row r="21" spans="1:2" ht="25.5" customHeight="1" x14ac:dyDescent="0.25">
      <c r="A21" s="209" t="s">
        <v>90</v>
      </c>
      <c r="B21" s="36" t="s">
        <v>461</v>
      </c>
    </row>
    <row r="22" spans="1:2" ht="24.75" thickBot="1" x14ac:dyDescent="0.3">
      <c r="A22" s="38" t="s">
        <v>93</v>
      </c>
      <c r="B22" s="39" t="s">
        <v>450</v>
      </c>
    </row>
    <row r="23" spans="1:2" x14ac:dyDescent="0.25">
      <c r="A23" s="359" t="s">
        <v>443</v>
      </c>
      <c r="B23" s="359"/>
    </row>
  </sheetData>
  <mergeCells count="5">
    <mergeCell ref="A1:B1"/>
    <mergeCell ref="A10:A11"/>
    <mergeCell ref="A13:A15"/>
    <mergeCell ref="A18:A20"/>
    <mergeCell ref="A23:B2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C20"/>
  <sheetViews>
    <sheetView workbookViewId="0">
      <selection activeCell="E15" sqref="E15"/>
    </sheetView>
  </sheetViews>
  <sheetFormatPr baseColWidth="10" defaultRowHeight="12" x14ac:dyDescent="0.2"/>
  <cols>
    <col min="1" max="1" width="11.42578125" style="91"/>
    <col min="2" max="2" width="35.5703125" style="91" customWidth="1"/>
    <col min="3" max="3" width="63.140625" style="91" customWidth="1"/>
    <col min="4" max="5" width="11.42578125" style="91"/>
    <col min="6" max="6" width="11.42578125" style="91" customWidth="1"/>
    <col min="7" max="16384" width="11.42578125" style="91"/>
  </cols>
  <sheetData>
    <row r="2" spans="2:3" x14ac:dyDescent="0.2">
      <c r="B2" s="91" t="s">
        <v>234</v>
      </c>
    </row>
    <row r="3" spans="2:3" ht="12.75" thickBot="1" x14ac:dyDescent="0.25">
      <c r="B3" s="91" t="s">
        <v>337</v>
      </c>
    </row>
    <row r="4" spans="2:3" ht="12.75" thickBot="1" x14ac:dyDescent="0.25">
      <c r="B4" s="158" t="s">
        <v>236</v>
      </c>
      <c r="C4" s="159" t="s">
        <v>237</v>
      </c>
    </row>
    <row r="5" spans="2:3" ht="48" x14ac:dyDescent="0.2">
      <c r="B5" s="172" t="s">
        <v>238</v>
      </c>
      <c r="C5" s="40" t="s">
        <v>376</v>
      </c>
    </row>
    <row r="6" spans="2:3" ht="24" x14ac:dyDescent="0.2">
      <c r="B6" s="161" t="s">
        <v>239</v>
      </c>
      <c r="C6" s="162" t="s">
        <v>240</v>
      </c>
    </row>
    <row r="7" spans="2:3" x14ac:dyDescent="0.2">
      <c r="B7" s="161" t="s">
        <v>241</v>
      </c>
      <c r="C7" s="164" t="s">
        <v>242</v>
      </c>
    </row>
    <row r="8" spans="2:3" ht="24" x14ac:dyDescent="0.2">
      <c r="B8" s="173" t="s">
        <v>243</v>
      </c>
      <c r="C8" s="166" t="s">
        <v>244</v>
      </c>
    </row>
    <row r="9" spans="2:3" ht="27" customHeight="1" x14ac:dyDescent="0.2">
      <c r="B9" s="161" t="s">
        <v>245</v>
      </c>
      <c r="C9" s="166" t="s">
        <v>246</v>
      </c>
    </row>
    <row r="10" spans="2:3" ht="24" x14ac:dyDescent="0.2">
      <c r="B10" s="161" t="s">
        <v>247</v>
      </c>
      <c r="C10" s="162" t="s">
        <v>248</v>
      </c>
    </row>
    <row r="11" spans="2:3" x14ac:dyDescent="0.2">
      <c r="B11" s="161" t="s">
        <v>249</v>
      </c>
      <c r="C11" s="167" t="s">
        <v>250</v>
      </c>
    </row>
    <row r="12" spans="2:3" x14ac:dyDescent="0.2">
      <c r="B12" s="161" t="s">
        <v>0</v>
      </c>
      <c r="C12" s="168">
        <v>214</v>
      </c>
    </row>
    <row r="13" spans="2:3" x14ac:dyDescent="0.2">
      <c r="B13" s="161" t="s">
        <v>251</v>
      </c>
      <c r="C13" s="168">
        <f>+'CNP- MAPP-2021'!T18</f>
        <v>340</v>
      </c>
    </row>
    <row r="14" spans="2:3" x14ac:dyDescent="0.2">
      <c r="B14" s="161" t="s">
        <v>252</v>
      </c>
      <c r="C14" s="167" t="s">
        <v>253</v>
      </c>
    </row>
    <row r="15" spans="2:3" x14ac:dyDescent="0.2">
      <c r="B15" s="161" t="s">
        <v>254</v>
      </c>
      <c r="C15" s="167" t="s">
        <v>255</v>
      </c>
    </row>
    <row r="16" spans="2:3" x14ac:dyDescent="0.2">
      <c r="B16" s="161" t="s">
        <v>256</v>
      </c>
      <c r="C16" s="169" t="s">
        <v>257</v>
      </c>
    </row>
    <row r="17" spans="2:3" x14ac:dyDescent="0.2">
      <c r="B17" s="161" t="s">
        <v>258</v>
      </c>
      <c r="C17" s="162" t="s">
        <v>259</v>
      </c>
    </row>
    <row r="18" spans="2:3" ht="12.75" thickBot="1" x14ac:dyDescent="0.25">
      <c r="B18" s="174" t="s">
        <v>260</v>
      </c>
      <c r="C18" s="167"/>
    </row>
    <row r="19" spans="2:3" x14ac:dyDescent="0.2">
      <c r="C19" s="171"/>
    </row>
    <row r="20" spans="2:3" x14ac:dyDescent="0.2">
      <c r="B20" s="101" t="s">
        <v>261</v>
      </c>
    </row>
  </sheetData>
  <conditionalFormatting sqref="C16">
    <cfRule type="dataBar" priority="1">
      <dataBar>
        <cfvo type="min"/>
        <cfvo type="max"/>
        <color rgb="FF638EC6"/>
      </dataBar>
    </cfRule>
  </conditionalFormatting>
  <conditionalFormatting sqref="B4:C4">
    <cfRule type="dataBar" priority="2">
      <dataBar>
        <cfvo type="min"/>
        <cfvo type="max"/>
        <color rgb="FF638EC6"/>
      </dataBar>
    </cfRule>
  </conditionalFormatting>
  <pageMargins left="0.7" right="0.7" top="0.75" bottom="0.75" header="0.3" footer="0.3"/>
  <pageSetup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C19"/>
  <sheetViews>
    <sheetView workbookViewId="0">
      <selection activeCell="G16" sqref="G16"/>
    </sheetView>
  </sheetViews>
  <sheetFormatPr baseColWidth="10" defaultRowHeight="12" x14ac:dyDescent="0.2"/>
  <cols>
    <col min="1" max="1" width="11.42578125" style="91"/>
    <col min="2" max="2" width="36.140625" style="91" customWidth="1"/>
    <col min="3" max="3" width="62.42578125" style="91" customWidth="1"/>
    <col min="4" max="16384" width="11.42578125" style="91"/>
  </cols>
  <sheetData>
    <row r="2" spans="2:3" x14ac:dyDescent="0.2">
      <c r="B2" s="91" t="s">
        <v>234</v>
      </c>
    </row>
    <row r="3" spans="2:3" ht="12.75" thickBot="1" x14ac:dyDescent="0.25">
      <c r="B3" s="91" t="s">
        <v>337</v>
      </c>
    </row>
    <row r="4" spans="2:3" ht="12.75" thickBot="1" x14ac:dyDescent="0.25">
      <c r="B4" s="92" t="s">
        <v>236</v>
      </c>
      <c r="C4" s="93" t="s">
        <v>237</v>
      </c>
    </row>
    <row r="5" spans="2:3" ht="15" customHeight="1" x14ac:dyDescent="0.2">
      <c r="B5" s="178" t="s">
        <v>238</v>
      </c>
      <c r="C5" s="175" t="s">
        <v>377</v>
      </c>
    </row>
    <row r="6" spans="2:3" ht="24" x14ac:dyDescent="0.2">
      <c r="B6" s="173" t="s">
        <v>239</v>
      </c>
      <c r="C6" s="94" t="s">
        <v>262</v>
      </c>
    </row>
    <row r="7" spans="2:3" ht="24" x14ac:dyDescent="0.2">
      <c r="B7" s="165" t="s">
        <v>241</v>
      </c>
      <c r="C7" s="94" t="s">
        <v>263</v>
      </c>
    </row>
    <row r="8" spans="2:3" ht="15" customHeight="1" x14ac:dyDescent="0.2">
      <c r="B8" s="165" t="s">
        <v>243</v>
      </c>
      <c r="C8" s="97" t="s">
        <v>264</v>
      </c>
    </row>
    <row r="9" spans="2:3" ht="15" customHeight="1" x14ac:dyDescent="0.2">
      <c r="B9" s="165" t="s">
        <v>245</v>
      </c>
      <c r="C9" s="97" t="s">
        <v>162</v>
      </c>
    </row>
    <row r="10" spans="2:3" ht="24" x14ac:dyDescent="0.2">
      <c r="B10" s="165" t="s">
        <v>247</v>
      </c>
      <c r="C10" s="94" t="s">
        <v>265</v>
      </c>
    </row>
    <row r="11" spans="2:3" ht="15" customHeight="1" x14ac:dyDescent="0.2">
      <c r="B11" s="165" t="s">
        <v>249</v>
      </c>
      <c r="C11" s="97" t="s">
        <v>250</v>
      </c>
    </row>
    <row r="12" spans="2:3" ht="15" customHeight="1" x14ac:dyDescent="0.2">
      <c r="B12" s="165" t="s">
        <v>0</v>
      </c>
      <c r="C12" s="97">
        <v>92</v>
      </c>
    </row>
    <row r="13" spans="2:3" ht="15" customHeight="1" x14ac:dyDescent="0.2">
      <c r="B13" s="165" t="s">
        <v>251</v>
      </c>
      <c r="C13" s="176">
        <f>+'CNP- MAPP-2021'!T19</f>
        <v>0.95</v>
      </c>
    </row>
    <row r="14" spans="2:3" ht="15" customHeight="1" x14ac:dyDescent="0.2">
      <c r="B14" s="165" t="s">
        <v>252</v>
      </c>
      <c r="C14" s="97" t="s">
        <v>253</v>
      </c>
    </row>
    <row r="15" spans="2:3" ht="15" customHeight="1" x14ac:dyDescent="0.2">
      <c r="B15" s="165" t="s">
        <v>254</v>
      </c>
      <c r="C15" s="177" t="s">
        <v>266</v>
      </c>
    </row>
    <row r="16" spans="2:3" ht="15" customHeight="1" x14ac:dyDescent="0.2">
      <c r="B16" s="165" t="s">
        <v>256</v>
      </c>
      <c r="C16" s="100" t="s">
        <v>267</v>
      </c>
    </row>
    <row r="17" spans="2:3" ht="15" customHeight="1" x14ac:dyDescent="0.2">
      <c r="B17" s="173" t="s">
        <v>258</v>
      </c>
      <c r="C17" s="177" t="s">
        <v>264</v>
      </c>
    </row>
    <row r="18" spans="2:3" ht="15" customHeight="1" thickBot="1" x14ac:dyDescent="0.25">
      <c r="B18" s="179" t="s">
        <v>260</v>
      </c>
      <c r="C18" s="97" t="s">
        <v>268</v>
      </c>
    </row>
    <row r="19" spans="2:3" x14ac:dyDescent="0.2">
      <c r="B19" s="101" t="s">
        <v>261</v>
      </c>
    </row>
  </sheetData>
  <conditionalFormatting sqref="C16">
    <cfRule type="dataBar" priority="1">
      <dataBar>
        <cfvo type="min"/>
        <cfvo type="max"/>
        <color rgb="FF638EC6"/>
      </dataBar>
    </cfRule>
  </conditionalFormatting>
  <conditionalFormatting sqref="C17:C18 B4 C4:C15">
    <cfRule type="dataBar" priority="2">
      <dataBar>
        <cfvo type="min"/>
        <cfvo type="max"/>
        <color rgb="FF638EC6"/>
      </dataBar>
    </cfRule>
  </conditionalFormatting>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2</vt:i4>
      </vt:variant>
    </vt:vector>
  </HeadingPairs>
  <TitlesOfParts>
    <vt:vector size="27" baseType="lpstr">
      <vt:lpstr>CNP- MAPP-2021</vt:lpstr>
      <vt:lpstr>Ficha Tecncia ProgInversiones</vt:lpstr>
      <vt:lpstr>P4-1 PAI</vt:lpstr>
      <vt:lpstr>P2-1CVAABrunca</vt:lpstr>
      <vt:lpstr>P2-1-1 CVA BRUNCA</vt:lpstr>
      <vt:lpstr>P2-2 CVAAHuetarNorte</vt:lpstr>
      <vt:lpstr>P2-2-1 CVA HN OP</vt:lpstr>
      <vt:lpstr>P2-3</vt:lpstr>
      <vt:lpstr>P2-4</vt:lpstr>
      <vt:lpstr>P2-5</vt:lpstr>
      <vt:lpstr>P2-6</vt:lpstr>
      <vt:lpstr>P2-7</vt:lpstr>
      <vt:lpstr>P2-8</vt:lpstr>
      <vt:lpstr>P2-12</vt:lpstr>
      <vt:lpstr>P3-1</vt:lpstr>
      <vt:lpstr>P3-2</vt:lpstr>
      <vt:lpstr>P3-3</vt:lpstr>
      <vt:lpstr>P4-2</vt:lpstr>
      <vt:lpstr>P4-3</vt:lpstr>
      <vt:lpstr>P4-4</vt:lpstr>
      <vt:lpstr>P5-1</vt:lpstr>
      <vt:lpstr>P5-2</vt:lpstr>
      <vt:lpstr>P5-3</vt:lpstr>
      <vt:lpstr>P5-4</vt:lpstr>
      <vt:lpstr>machote ficha indicador</vt:lpstr>
      <vt:lpstr>'CNP- MAPP-2021'!Área_de_impresión</vt:lpstr>
      <vt:lpstr>'CNP- MAPP-2021'!Títulos_a_imprimir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moreramar</dc:creator>
  <cp:lastModifiedBy>veronica perez jaèn</cp:lastModifiedBy>
  <cp:lastPrinted>2020-05-06T16:43:15Z</cp:lastPrinted>
  <dcterms:created xsi:type="dcterms:W3CDTF">2015-03-06T17:33:50Z</dcterms:created>
  <dcterms:modified xsi:type="dcterms:W3CDTF">2020-05-25T15:56:41Z</dcterms:modified>
</cp:coreProperties>
</file>