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E:\Respaldo Compu oficina marzo 2020\Documents\POI SECTOR\POI 2021\MAPP y fichas 2021\"/>
    </mc:Choice>
  </mc:AlternateContent>
  <xr:revisionPtr revIDLastSave="0" documentId="8_{BAAB8360-9A45-4CAC-87EC-35AAF0A365DB}" xr6:coauthVersionLast="45" xr6:coauthVersionMax="45" xr10:uidLastSave="{00000000-0000-0000-0000-000000000000}"/>
  <bookViews>
    <workbookView xWindow="-120" yWindow="-120" windowWidth="29040" windowHeight="15840" tabRatio="459" firstSheet="2" activeTab="2" xr2:uid="{00000000-000D-0000-FFFF-FFFF00000000}"/>
  </bookViews>
  <sheets>
    <sheet name="DINERO_RESP" sheetId="26" state="hidden" r:id="rId1"/>
    <sheet name="PEP1 (2)" sheetId="27" state="hidden" r:id="rId2"/>
    <sheet name="MAPP CTP 2021" sheetId="36" r:id="rId3"/>
    <sheet name="FICHA TECNICA INVERSIÓN PÚBLICA" sheetId="32" r:id="rId4"/>
  </sheets>
  <definedNames>
    <definedName name="_xlnm.Print_Area" localSheetId="1">'PEP1 (2)'!$A$1:$P$35</definedName>
  </definedNames>
  <calcPr calcId="181029" refMode="R1C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X16" i="36" l="1"/>
  <c r="M76" i="27" l="1"/>
  <c r="H63" i="27"/>
  <c r="M53" i="27"/>
  <c r="M72" i="27" s="1"/>
  <c r="L14" i="27"/>
  <c r="L21" i="27"/>
  <c r="L29" i="27" s="1"/>
  <c r="L22" i="27"/>
  <c r="L23" i="27"/>
  <c r="L25" i="27"/>
  <c r="G12" i="27"/>
  <c r="F12" i="27"/>
  <c r="F10" i="27"/>
  <c r="G10" i="27" s="1"/>
  <c r="H10" i="27" s="1"/>
  <c r="I10" i="27" s="1"/>
  <c r="J10" i="27" s="1"/>
  <c r="K10" i="27" s="1"/>
  <c r="J44" i="26"/>
  <c r="K34" i="26"/>
  <c r="K33" i="26"/>
  <c r="K35" i="26"/>
  <c r="K44" i="26" s="1"/>
  <c r="K36" i="26"/>
  <c r="K37" i="26"/>
  <c r="K38" i="26"/>
  <c r="K39" i="26"/>
  <c r="K40" i="26"/>
  <c r="K41" i="26"/>
  <c r="K42" i="26"/>
  <c r="J28" i="26"/>
  <c r="K22" i="26"/>
  <c r="L22" i="26" s="1"/>
  <c r="K21" i="26"/>
  <c r="L21" i="26" s="1"/>
  <c r="K23" i="26"/>
  <c r="L23" i="26" s="1"/>
  <c r="K24" i="26"/>
  <c r="K25" i="26"/>
  <c r="K26" i="26"/>
  <c r="L26" i="26" s="1"/>
  <c r="L24" i="26"/>
  <c r="L25" i="26"/>
  <c r="J3" i="26"/>
  <c r="K3" i="26"/>
  <c r="J4" i="26"/>
  <c r="K4" i="26" s="1"/>
  <c r="J5" i="26"/>
  <c r="K5" i="26"/>
  <c r="J6" i="26"/>
  <c r="K6" i="26" s="1"/>
  <c r="J7" i="26"/>
  <c r="K7" i="26"/>
  <c r="J8" i="26"/>
  <c r="K8" i="26" s="1"/>
  <c r="J9" i="26"/>
  <c r="K9" i="26"/>
  <c r="J10" i="26"/>
  <c r="K10" i="26" s="1"/>
  <c r="J11" i="26"/>
  <c r="K11" i="26"/>
  <c r="J12" i="26"/>
  <c r="K12" i="26" s="1"/>
  <c r="J13" i="26"/>
  <c r="K13" i="26"/>
  <c r="J14" i="26"/>
  <c r="K14" i="26" s="1"/>
  <c r="I16" i="26"/>
  <c r="M75" i="27" l="1"/>
  <c r="O75" i="27" s="1"/>
  <c r="K16" i="26"/>
  <c r="L28" i="26"/>
  <c r="J16" i="26"/>
  <c r="K28" i="26"/>
</calcChain>
</file>

<file path=xl/sharedStrings.xml><?xml version="1.0" encoding="utf-8"?>
<sst xmlns="http://schemas.openxmlformats.org/spreadsheetml/2006/main" count="560" uniqueCount="358">
  <si>
    <t>T: Año de programación</t>
  </si>
  <si>
    <t>FF: Fuente de financiamiento</t>
  </si>
  <si>
    <t>(1): Incluir la misión del programa o subprograma.</t>
  </si>
  <si>
    <t xml:space="preserve">(2): Copiar los objetivos estratégicos institucionales que se relacionan con el programa o subprograma, que se establecieron en el apartado " Aspectos Estratégicos Institucionales" </t>
  </si>
  <si>
    <t xml:space="preserve">Notas: Las acciones planteadas pueden ser afectadas por acciones exógenas al CTP, como son los recursos legales de oposición y la falta de compromiso de ejecución de las actividades de otras Instituciones coadyuvantes. </t>
  </si>
  <si>
    <t>N.A</t>
  </si>
  <si>
    <t>Estratégico</t>
  </si>
  <si>
    <t xml:space="preserve"> </t>
  </si>
  <si>
    <t>PROGRAMACIÓN ESTRATÉGICA A NIVEL DE PROGRAMA (PEP)</t>
  </si>
  <si>
    <t>Producto (s):</t>
  </si>
  <si>
    <t>Objetivo Estratégico del programa</t>
  </si>
  <si>
    <t>Indicador de Gestión y/o de Resultados</t>
  </si>
  <si>
    <t>Fórmula</t>
  </si>
  <si>
    <t>Metas del Indicador</t>
  </si>
  <si>
    <t>Estimación Recursos Presupuestarios ( en millones de colones)</t>
  </si>
  <si>
    <t>Fuente de datos del indicador</t>
  </si>
  <si>
    <t>Supuestos y Observaciones</t>
  </si>
  <si>
    <t>Desempeño Proyectado</t>
  </si>
  <si>
    <t>FF</t>
  </si>
  <si>
    <t>anual</t>
  </si>
  <si>
    <t>Área y Funcionario  Responsable</t>
  </si>
  <si>
    <t>Estratégico Presupuesto extraordinario</t>
  </si>
  <si>
    <t>Estratégico Presupuesto ordinario</t>
  </si>
  <si>
    <t>Desempeño Histórico</t>
  </si>
  <si>
    <t>Monto de Millones</t>
  </si>
  <si>
    <t xml:space="preserve">Dirección Ejecutiva / Dirección Administrativa Financiera  </t>
  </si>
  <si>
    <t xml:space="preserve">Documentos que acrediten las aprobaciones respectivas. </t>
  </si>
  <si>
    <t xml:space="preserve">Portal WEB debidamente implementado </t>
  </si>
  <si>
    <t>(Cant. Etapas realizadas para la renovación de la pagina WEB   / Total de etapas) * 100</t>
  </si>
  <si>
    <t xml:space="preserve">Tecnologías de Información  </t>
  </si>
  <si>
    <t>Estratégico Presupuesto ExtraOrdinario</t>
  </si>
  <si>
    <t xml:space="preserve">Presupuesto extraordinario aprobado por la AP </t>
  </si>
  <si>
    <t xml:space="preserve">Presupuesto Extraordinario aprobado en Decreto 38111-H, Gaceta nº 16 del 23-01-2014 </t>
  </si>
  <si>
    <t>Seguidamente lo expuesto el día de ayer.</t>
  </si>
  <si>
    <t xml:space="preserve">PROYECTOS </t>
  </si>
  <si>
    <t xml:space="preserve"> CAPACITACION EN CISCO </t>
  </si>
  <si>
    <t xml:space="preserve">                     9.990.000,00   </t>
  </si>
  <si>
    <t xml:space="preserve"> Informatica </t>
  </si>
  <si>
    <t xml:space="preserve"> Restructuración RED </t>
  </si>
  <si>
    <t xml:space="preserve">                     1.665.000,00   </t>
  </si>
  <si>
    <t xml:space="preserve"> Aire Acondicionado  </t>
  </si>
  <si>
    <t xml:space="preserve">                     8.325.000,00   </t>
  </si>
  <si>
    <t xml:space="preserve"> redundancia servicios internet </t>
  </si>
  <si>
    <t xml:space="preserve"> memoria servidores </t>
  </si>
  <si>
    <t xml:space="preserve">                     4.440.000,00   </t>
  </si>
  <si>
    <t xml:space="preserve"> Discos almacenamiento </t>
  </si>
  <si>
    <t xml:space="preserve">                     6.660.000,00   </t>
  </si>
  <si>
    <t xml:space="preserve"> equipo oficina y computo </t>
  </si>
  <si>
    <t xml:space="preserve">                   24.049.815,00   </t>
  </si>
  <si>
    <t xml:space="preserve"> sofware gestión procesos </t>
  </si>
  <si>
    <t xml:space="preserve">                     8.412.690,00   </t>
  </si>
  <si>
    <t xml:space="preserve"> licencias (Faltantes y actuales) </t>
  </si>
  <si>
    <t xml:space="preserve">                   15.262.500,00   </t>
  </si>
  <si>
    <t xml:space="preserve"> visual estudio </t>
  </si>
  <si>
    <t xml:space="preserve">                     2.775.000,00   </t>
  </si>
  <si>
    <t xml:space="preserve"> Microsoft data Center </t>
  </si>
  <si>
    <t xml:space="preserve"> Call </t>
  </si>
  <si>
    <t xml:space="preserve">                     4.995.000,00   </t>
  </si>
  <si>
    <t xml:space="preserve"> Sitio externo almacenamiento cintas </t>
  </si>
  <si>
    <t xml:space="preserve">                        832.500,00   </t>
  </si>
  <si>
    <t xml:space="preserve"> Actualización Pag. Web </t>
  </si>
  <si>
    <t xml:space="preserve">                   22.200.000,00   </t>
  </si>
  <si>
    <t xml:space="preserve"> Continuidad Operación </t>
  </si>
  <si>
    <t xml:space="preserve">                   11.655.000,00   </t>
  </si>
  <si>
    <t xml:space="preserve"> Actualizar Versión Oracle </t>
  </si>
  <si>
    <t xml:space="preserve">                     3.330.000,00   </t>
  </si>
  <si>
    <t xml:space="preserve"> WSUS </t>
  </si>
  <si>
    <t xml:space="preserve">                     1.942.500,00   </t>
  </si>
  <si>
    <t xml:space="preserve"> Direct Access </t>
  </si>
  <si>
    <t xml:space="preserve"> Publicación SIG para Consulta Usuarios </t>
  </si>
  <si>
    <t xml:space="preserve">                   15.000.000,00   </t>
  </si>
  <si>
    <t xml:space="preserve">                 149.582.505,00   </t>
  </si>
  <si>
    <t xml:space="preserve"> Señalización de Paradas </t>
  </si>
  <si>
    <t xml:space="preserve">                   55.000.000,00   </t>
  </si>
  <si>
    <t xml:space="preserve"> Tecnica </t>
  </si>
  <si>
    <t xml:space="preserve"> Sistema Financiero </t>
  </si>
  <si>
    <t xml:space="preserve">                   60.000.000,00   </t>
  </si>
  <si>
    <t xml:space="preserve"> Financiero </t>
  </si>
  <si>
    <t xml:space="preserve"> Sistema de Ubicación satelital </t>
  </si>
  <si>
    <t xml:space="preserve">                   10.000.000,00   </t>
  </si>
  <si>
    <t xml:space="preserve"> Administrativo </t>
  </si>
  <si>
    <t xml:space="preserve"> TOTAL </t>
  </si>
  <si>
    <t xml:space="preserve">                 274.582.505,00   </t>
  </si>
  <si>
    <t>Implementar las etapas que permitan Contar con un edificio propio para el CTP.</t>
  </si>
  <si>
    <t xml:space="preserve">Publicación SIG para Consulta Usuarios </t>
  </si>
  <si>
    <t xml:space="preserve">Sistema Financiero </t>
  </si>
  <si>
    <t xml:space="preserve">Sistema de Ubicación satelital </t>
  </si>
  <si>
    <t xml:space="preserve">Dirección Administrativa Financiera  </t>
  </si>
  <si>
    <t>(Cant. Etapas realizadas de restructuración   / Total de etapas) * 100</t>
  </si>
  <si>
    <t> visual estudio comprado</t>
  </si>
  <si>
    <t> Direct Access  comprado</t>
  </si>
  <si>
    <t xml:space="preserve">porcentaje de la  Publicación SIG para Consulta Usuarios </t>
  </si>
  <si>
    <t>(etapas realizadas de la Publicación SIG para Consulta Usuarios     / Total de etapas) * 100</t>
  </si>
  <si>
    <t>Sistema Financiero  comprado</t>
  </si>
  <si>
    <t>Sistema de Ubicación satelital  comprado</t>
  </si>
  <si>
    <t xml:space="preserve">porcentaje de la   Continuidad Operación </t>
  </si>
  <si>
    <t>(etapas realizadas de la  Continuidad Operación    / Total de etapas) * 100</t>
  </si>
  <si>
    <t>porcentaje del Sitio externo almacenamiento cintas realizado</t>
  </si>
  <si>
    <t>(etapas realizadas   / Total de etapas) * 100</t>
  </si>
  <si>
    <t xml:space="preserve">Etapas por año: 2014: :  Tramite de Aprobación ante la AP del Presupuesto Extraordinario para utilizarlo en la compra del edificio y   Ejecución de compra  </t>
  </si>
  <si>
    <t xml:space="preserve">Documentos que acrediten etapas realizadas . </t>
  </si>
  <si>
    <t>porcentaje de la RED reestructurada</t>
  </si>
  <si>
    <t>Planificación y Desarrollo</t>
  </si>
  <si>
    <t>Mejoras en la Infraestructura</t>
  </si>
  <si>
    <t>Actualización de la página web</t>
  </si>
  <si>
    <t>Reestructuración lógica de la red</t>
  </si>
  <si>
    <t xml:space="preserve">Reconfigurar red de telecomunicaciones, a través del mantenimiento en los equipos de telecomunicaciones (switch, ASA, router). El CTP alcanzó el tope de uso de 256 IP en su red interna, por lo tanto es necesario reconfigurar los equipos que administran la misma, subneteándola, caso contrario eventualmente no podrán conectarse mas impresoras, computadoras, etc, a la red de telecomunicaciones. </t>
  </si>
  <si>
    <t>La fase 1 será ejecutada durante el 2014.  Para el 2015 se ejecutará la fase 2 y 3, por lo que debe incluirse el monto indicado dentro del presupuesto ordinario del 2015</t>
  </si>
  <si>
    <t>Presupuesto extraordinario 2014</t>
  </si>
  <si>
    <t>Sitio externo de almacenamiento de cintas de respaldo</t>
  </si>
  <si>
    <t>Contar con un sitio fuera de la institución donde se puedan almacenar de manera segura las cintas de respaldo, tomando en cuenta los estándares y la política de respaldos del CTP</t>
  </si>
  <si>
    <t>Presupuesto ordinario 2014</t>
  </si>
  <si>
    <t>Continuidad de la operación</t>
  </si>
  <si>
    <t>Se incluye: la compra del servidor, licenciamiento requerido y los servicios de consultoría, aprovechando la infraestructura actual de virtualización</t>
  </si>
  <si>
    <t>Presupuesto ordinario 2015</t>
  </si>
  <si>
    <t>Visual Studio, Microsoft</t>
  </si>
  <si>
    <t>Licencia para desarrollo de aplicaciones</t>
  </si>
  <si>
    <t xml:space="preserve">Servicio Wsus, Microsoft </t>
  </si>
  <si>
    <t>Contratación de servicios para la optimización del uso del internet (ancho de banda), es decir, impide que los software instalados se actualicen automáticamente en cada máquina, sino que sea controlado mediante un único centro.</t>
  </si>
  <si>
    <t>Direct Access, Microsoft</t>
  </si>
  <si>
    <t>Servicio Wsus, Microsoft  comprado</t>
  </si>
  <si>
    <t>Conexión a los sistemas actuales del CTP desde lugares fuera de la organización. Este monto es la contratación de los servicios</t>
  </si>
  <si>
    <t>Oracle (motor de base de datos)</t>
  </si>
  <si>
    <t>Symantec  (software para realizar respaldos)</t>
  </si>
  <si>
    <t xml:space="preserve">Vmware </t>
  </si>
  <si>
    <t>McAfee</t>
  </si>
  <si>
    <t>Fortigate (firewall)</t>
  </si>
  <si>
    <t>Lotus</t>
  </si>
  <si>
    <t>Forti analizer</t>
  </si>
  <si>
    <t>Exchange</t>
  </si>
  <si>
    <t>Call Exchange</t>
  </si>
  <si>
    <t>Microsoft DataCenter</t>
  </si>
  <si>
    <t>Call Microsoft</t>
  </si>
  <si>
    <t>Ampliación del garantías del soporte de la plataforma de virtualización</t>
  </si>
  <si>
    <t>Pago de licencias por uso de software en el 2015</t>
  </si>
  <si>
    <t>(presupuesto ejecutado por licencias pagas   / Total de presupuesto) * 100</t>
  </si>
  <si>
    <t xml:space="preserve">Oracle (motor de base de datos)=¢4.95, Symantec  (software para realizar respaldos)=¢1.485, Vmware =¢1.265, McAfee=¢2.75, Fortigate (firewall)=¢1.705, Lotus=¢1.1, Forti analizer=¢0.385, Exchange=¢0.66, Call Exchange=¢0.11, Microsoft DataCenter=¢1.43, Call Microsoft=¢0.275, Ampliación del garantías del soporte de la plataforma de virtualización=¢6.325, </t>
  </si>
  <si>
    <r>
      <t xml:space="preserve">Presupuesto extraordinario del 2014. </t>
    </r>
    <r>
      <rPr>
        <sz val="11"/>
        <color indexed="10"/>
        <rFont val="Calibri"/>
        <family val="2"/>
      </rPr>
      <t>Gasto recurrente</t>
    </r>
  </si>
  <si>
    <t>porcentaje de licencias pagadas durante el año 2015</t>
  </si>
  <si>
    <t>Capacitación</t>
  </si>
  <si>
    <t>Cisco, ITIL, Fortinet, Administración de Proyectos, Seguridad Informática, Visual Estudio, TFS, Oracle, Planificación Estratégica</t>
  </si>
  <si>
    <t>porcentaje de la capacitación realizada durante el año 2015</t>
  </si>
  <si>
    <t>(cant. Cursos recibidos   / Total de cursos programados durante el año) * 100</t>
  </si>
  <si>
    <t>Puertas de seguridad y control de acceso</t>
  </si>
  <si>
    <t>Modernizar en la red de telecomunicaciones (dispositivos)</t>
  </si>
  <si>
    <t>IPv6</t>
  </si>
  <si>
    <t>Puertas de seguridad y control de acceso  comprada</t>
  </si>
  <si>
    <t>Responde a hallazgos de la Auditoría Externa</t>
  </si>
  <si>
    <t>Router, switch, rack</t>
  </si>
  <si>
    <t>Migrar de IPV4 a IPV6</t>
  </si>
  <si>
    <t>Presupuesto extraordinario 2015</t>
  </si>
  <si>
    <t>Oracle</t>
  </si>
  <si>
    <t>Motor de base de datos</t>
  </si>
  <si>
    <t>Symantec</t>
  </si>
  <si>
    <t>Software para respaldos</t>
  </si>
  <si>
    <t>Vmware</t>
  </si>
  <si>
    <t>Software para virtualización</t>
  </si>
  <si>
    <t>Antivirus, firewall, antispyware, hips</t>
  </si>
  <si>
    <t>Firewall físico</t>
  </si>
  <si>
    <t>Licencias de usuario, para utilizar el SIVARI del MOPT</t>
  </si>
  <si>
    <t xml:space="preserve">Oracle, Motor de base de datos=¢4.95, Symantec, Software para respaldos=¢1.32, Vmware, Software para virtualización=¢1.0725, McAfee, Antivirus, firewall, antispyware, hips=¢2.53, Fortigate (firewall), Firewall físico=¢1.5125, Lotus, Licencias de usuario, para utilizar el SIVARI del MOPT=¢0.99, </t>
  </si>
  <si>
    <t>Cotidiano</t>
  </si>
  <si>
    <t>MATRIZ DE DESEMPEÑO PROGRAMÁTICO ESPECÍFICO (MDPE)</t>
  </si>
  <si>
    <t>Programa 1</t>
  </si>
  <si>
    <t>Producto final</t>
  </si>
  <si>
    <t>Objetivo especifico</t>
  </si>
  <si>
    <t>Meta Específica</t>
  </si>
  <si>
    <t>Indicador de desempeño</t>
  </si>
  <si>
    <t>Funcionario Responsable</t>
  </si>
  <si>
    <t>Estimación de Recursos Financieros</t>
  </si>
  <si>
    <t>Observaciones</t>
  </si>
  <si>
    <t>Descripción</t>
  </si>
  <si>
    <t>Programación trimestral</t>
  </si>
  <si>
    <t>Tipo</t>
  </si>
  <si>
    <t>Formula</t>
  </si>
  <si>
    <t>Monto en millones de colones</t>
  </si>
  <si>
    <t>Origen</t>
  </si>
  <si>
    <t>I</t>
  </si>
  <si>
    <t>II</t>
  </si>
  <si>
    <t>III</t>
  </si>
  <si>
    <t>IV</t>
  </si>
  <si>
    <t>Proveeduría</t>
  </si>
  <si>
    <t>Eficacia</t>
  </si>
  <si>
    <t>licitaciones publicas realizadas/ total de licitaciones publicas</t>
  </si>
  <si>
    <t>Lic. Xinia Murillo Mora</t>
  </si>
  <si>
    <t>Presupuesto Ordinario</t>
  </si>
  <si>
    <t>5 licitaciones abreviadas entre se encuentra arrendamiento de equipo, remodelación regionales y nueva página web ctp.</t>
  </si>
  <si>
    <t>licitaciones abreviadas realizadas/total de licitaciones abreviadas</t>
  </si>
  <si>
    <t>130 contrataciones directas</t>
  </si>
  <si>
    <t>contrataciones directas realizadas/ total de contrataciones directas</t>
  </si>
  <si>
    <t>Oficina de Gestión Institucional de Recursos Humanos</t>
  </si>
  <si>
    <t>Impartir cursos en materia  de salud ocupacional</t>
  </si>
  <si>
    <t>Cantidad de  cursos de salud ocupacional</t>
  </si>
  <si>
    <t>Cantidad de funcionarios capacitados/total de funcionarios proyectados</t>
  </si>
  <si>
    <t>Lic. Gerardo Espinoza</t>
  </si>
  <si>
    <t># simulacros de emergencia llevados a cabo</t>
  </si>
  <si>
    <t># de simulacros llevados a cabo/ total de simulacros establecidos</t>
  </si>
  <si>
    <t>Departamento de Servicios Generales</t>
  </si>
  <si>
    <t xml:space="preserve">Depto. De Tecnologías de Información </t>
  </si>
  <si>
    <t>Licda. Seyris Solís</t>
  </si>
  <si>
    <t>Secretaría de Actas</t>
  </si>
  <si>
    <t>Llevar a cabo las notificaciones y el proceso de gestión que estas conllevan de los acuerdos de Junta Directiva durante el año 2013</t>
  </si>
  <si>
    <t xml:space="preserve">Porcentaje de las notificaciones y el proceso de gestión que conllevan </t>
  </si>
  <si>
    <t>(Cant. Notificaciones y proceso que conllevan ) / ( total de notificaciones y el proceso de gestión que conllevan) * 100</t>
  </si>
  <si>
    <t xml:space="preserve">Lic. Gabriela Zeledón </t>
  </si>
  <si>
    <t>Porcentaje de adquisición del sistema de actas</t>
  </si>
  <si>
    <t>(Porcentaje de automatización de la Secretaría ) / ( Porcentaje total de automatización) * 100</t>
  </si>
  <si>
    <t>Porcentaje de implementación del Sistema de Actas y Acuerdos de Cosevi para seguimiento de acuerdos de Junta Directiva.</t>
  </si>
  <si>
    <t>Depto. Financiero</t>
  </si>
  <si>
    <t>Lic. Marvin Salas Hernández</t>
  </si>
  <si>
    <t>Contraloría de Servicios</t>
  </si>
  <si>
    <t>10 informes de propuestas al Jerarca para mejorar la calidad del servicio al usuario directo</t>
  </si>
  <si>
    <t xml:space="preserve">Ing. Luis Brenes </t>
  </si>
  <si>
    <t>Atención de al menos 40 casos de usuarios disconformes con el Servicio</t>
  </si>
  <si>
    <t>Dirección Ejecutiva</t>
  </si>
  <si>
    <t>Coordinar con la Brigada de la Policía de Transito  para supervisar el cumplimiento de los sistemas operativos aprobados, control de transporte ilegal, control de transporte público y prueba documental, ley 7600, vida útil , los mismos realizados en campo  a nivel nacional.</t>
  </si>
  <si>
    <t>3 Informes (1 por cada cuatrimestre) para la Junta Directiva con las acciones realizadas.</t>
  </si>
  <si>
    <t>(Cant. de informes realizados   /  Total de Informes anuales) * 100</t>
  </si>
  <si>
    <t>Director Ejecutivo</t>
  </si>
  <si>
    <t>Esto queda sujeto a criterio del nuevo Director Ejecutivo</t>
  </si>
  <si>
    <t>Llevar a cabo la ejecución en materia técnica de resoluciones y acuerdos de la Junta Directiva, fiscalizar la calidad del servicio, llevar registros sobre las empresas concesionarias o permisionarias (buses y taxis).</t>
  </si>
  <si>
    <t>Planificación</t>
  </si>
  <si>
    <t xml:space="preserve">Mantenimiento del  Sistema de Información Geográfica con actualizaciones trimestrales que contengan las variaciones en el sistema.  </t>
  </si>
  <si>
    <t>( Cant. Información actualizada ) / ( Total de información a nivel nacional ) * 100</t>
  </si>
  <si>
    <t>Ing. Randall García / Lic. Marco Caravaca Reyes</t>
  </si>
  <si>
    <t>Lic. Marco Caravaca</t>
  </si>
  <si>
    <t>Cantidad de gestiones realizadas en la plataforma de servicios</t>
  </si>
  <si>
    <t>(Porcentaje de gestiones realizadas ) / ( Porcentaje total de gestiones realizadas) * 100</t>
  </si>
  <si>
    <t>Asuntos Jurídicos</t>
  </si>
  <si>
    <t>Asesorar legalmente a nivel administrativo y judicial a todos los órganos del CTP, así como valorar jurídicamente diversas gestiones presentadas por los usuarios.</t>
  </si>
  <si>
    <t>Licda. Sidia Cerdas</t>
  </si>
  <si>
    <t>Dirección Administrativo Financiero</t>
  </si>
  <si>
    <t>Administrar en forma eficiente y eficaz, los recursos del CTP, tanto financieros, recursos humanos y materiales.</t>
  </si>
  <si>
    <t>Lic. Gerardo Espinoza Rojas</t>
  </si>
  <si>
    <t>* Junta Directiva</t>
  </si>
  <si>
    <t>Llevar a cabo la Sesiones  ordinarias y extraordinarias correspondientes al año 2014</t>
  </si>
  <si>
    <t>Junta Directiva / DAF</t>
  </si>
  <si>
    <t>Articulo 10 Ley 7969</t>
  </si>
  <si>
    <t>*Auditoria Interna</t>
  </si>
  <si>
    <t xml:space="preserve">Fortalecer la gestión de Auditoría Interna verificando y garantizando el cumplimiento,  la legalidad y la eficiencia en los Sistemas de Control Interno y en el manejo de los fondos públicos en el Consejo de Transporte Público.
</t>
  </si>
  <si>
    <t>Lic. Ricardo Jiménez</t>
  </si>
  <si>
    <t>Presentar copia del Informe que se remite a la CGR sobre rendición de cuentas.</t>
  </si>
  <si>
    <t>Cotidiano Presupuesto ordinario</t>
  </si>
  <si>
    <t>TOTAL GLOBAL PRESUPUESTO ORDINARIO</t>
  </si>
  <si>
    <t>TOTAL GLOBAL PRESUPUESTO EXTRAORDINARIO</t>
  </si>
  <si>
    <r>
      <t>I</t>
    </r>
    <r>
      <rPr>
        <b/>
        <sz val="11"/>
        <rFont val="Arial"/>
        <family val="2"/>
      </rPr>
      <t>NSTITUCIÓN:</t>
    </r>
    <r>
      <rPr>
        <sz val="11"/>
        <rFont val="Arial"/>
        <family val="2"/>
      </rPr>
      <t xml:space="preserve"> CONSEJO DE TRANSPORTE PÚBLICO</t>
    </r>
  </si>
  <si>
    <r>
      <t xml:space="preserve">PROGRAMA O SUBPROGRAMA: </t>
    </r>
    <r>
      <rPr>
        <sz val="11"/>
        <rFont val="Arial"/>
        <family val="2"/>
      </rPr>
      <t>(1) ADMINISTRACIÓN GENERAL</t>
    </r>
  </si>
  <si>
    <r>
      <t>MISIÓN</t>
    </r>
    <r>
      <rPr>
        <sz val="11"/>
        <rFont val="Arial"/>
        <family val="2"/>
      </rPr>
      <t>: (1) Apoyar en el campo presupuestario, financiero, contable, planificación, ejecutivo a las áreas operativas de la institución, así como la coordinación con los entes públicos relacionados con la gestión y ejecución del presupuesto.</t>
    </r>
  </si>
  <si>
    <r>
      <t>OBJETIVO ESTRATÉGICO INSTITUCIONAL (ES)</t>
    </r>
    <r>
      <rPr>
        <sz val="11"/>
        <rFont val="Arial"/>
        <family val="2"/>
      </rPr>
      <t xml:space="preserve">: (2) Mejorar, consolidar y fortalecer el Consejo de Transporte Público en todas sus áreas, de manera que se garantice la prestación de servicios de una forma eficaz y eficiente a sus clientes </t>
    </r>
  </si>
  <si>
    <r>
      <t xml:space="preserve">Producto: </t>
    </r>
    <r>
      <rPr>
        <sz val="11"/>
        <rFont val="Arial"/>
        <family val="2"/>
      </rPr>
      <t xml:space="preserve">Gestión administrativa         </t>
    </r>
    <r>
      <rPr>
        <b/>
        <sz val="11"/>
        <rFont val="Arial"/>
        <family val="2"/>
      </rPr>
      <t xml:space="preserve">Usuarios: </t>
    </r>
    <r>
      <rPr>
        <sz val="11"/>
        <rFont val="Arial"/>
        <family val="2"/>
      </rPr>
      <t xml:space="preserve">Todas las dependencias del CTP y el público en general.         </t>
    </r>
    <r>
      <rPr>
        <b/>
        <sz val="11"/>
        <rFont val="Arial"/>
        <family val="2"/>
      </rPr>
      <t xml:space="preserve">Beneficiarios: </t>
    </r>
    <r>
      <rPr>
        <sz val="11"/>
        <rFont val="Arial"/>
        <family val="2"/>
      </rPr>
      <t>Todas las dependencias del CTP y el público en general.</t>
    </r>
  </si>
  <si>
    <r>
      <t xml:space="preserve">(Cant. Etapas Implementadas para compra del Edificio / Total de Etapas del Proyecto) * 100  </t>
    </r>
    <r>
      <rPr>
        <sz val="11"/>
        <color indexed="60"/>
        <rFont val="Arial"/>
        <family val="2"/>
      </rPr>
      <t>Monto del presupuesto aprobado/Total del monto presupuesto establecido</t>
    </r>
  </si>
  <si>
    <r>
      <t xml:space="preserve">* </t>
    </r>
    <r>
      <rPr>
        <b/>
        <sz val="11"/>
        <color indexed="8"/>
        <rFont val="Calibri"/>
        <family val="2"/>
      </rPr>
      <t>1era Etapa $15.000.</t>
    </r>
    <r>
      <rPr>
        <sz val="11"/>
        <rFont val="Arial"/>
        <family val="2"/>
      </rPr>
      <t xml:space="preserve"> Identificar y documentar los servicios que deberán implementarse en el portal del CTP,  considerando dentro de este alcance servicios en Internet, Intranet y Extranet.
* </t>
    </r>
    <r>
      <rPr>
        <b/>
        <sz val="11"/>
        <color indexed="8"/>
        <rFont val="Calibri"/>
        <family val="2"/>
      </rPr>
      <t>2da Etapa $20.000</t>
    </r>
    <r>
      <rPr>
        <sz val="11"/>
        <rFont val="Arial"/>
        <family val="2"/>
      </rPr>
      <t xml:space="preserve">. Migrar la actual página a la nueva plataforma.
* </t>
    </r>
    <r>
      <rPr>
        <b/>
        <sz val="11"/>
        <color indexed="8"/>
        <rFont val="Calibri"/>
        <family val="2"/>
      </rPr>
      <t>3era Etapa $20.000.</t>
    </r>
    <r>
      <rPr>
        <sz val="11"/>
        <rFont val="Arial"/>
        <family val="2"/>
      </rPr>
      <t xml:space="preserve"> Implementación paulatina de los servicios identificados en la primera etapa.  Se proyecta este monto para el primer año, pero el costo depende de los servicios y de su complejidad, por lo cual podría hacerse una contratación por horas.
</t>
    </r>
  </si>
  <si>
    <r>
      <rPr>
        <b/>
        <u/>
        <sz val="11"/>
        <rFont val="Arial"/>
        <family val="2"/>
      </rPr>
      <t xml:space="preserve">Licencia y costo = </t>
    </r>
    <r>
      <rPr>
        <sz val="11"/>
        <rFont val="Arial"/>
        <family val="2"/>
      </rPr>
      <t xml:space="preserve">Oracle (motor de base de datos)=¢4.95, Symantec  (software para realizar respaldos)=¢1.485, Vmware =¢1.265, McAfee=¢2.75, Fortigate (firewall)=¢1.705, Lotus=¢1.1, Forti analizer=¢0.385, Exchange=¢0.66, Call Exchange=¢0.11, Microsoft DataCenter=¢1.43, Call Microsoft=¢0.275, Ampliación del garantías del soporte de la plataforma de virtualización=¢6.325, </t>
    </r>
  </si>
  <si>
    <t>Modernizar del 100% de la red de telecomunicaciones (dispositivos)</t>
  </si>
  <si>
    <t>AÑO 2015</t>
  </si>
  <si>
    <r>
      <t>Adquirir de bienes y servicios</t>
    </r>
    <r>
      <rPr>
        <sz val="12"/>
        <color indexed="57"/>
        <rFont val="Arial"/>
        <family val="2"/>
      </rPr>
      <t xml:space="preserve">. </t>
    </r>
    <r>
      <rPr>
        <strike/>
        <sz val="12"/>
        <color indexed="8"/>
        <rFont val="Arial"/>
        <family val="2"/>
      </rPr>
      <t/>
    </r>
  </si>
  <si>
    <t xml:space="preserve">1 Licitación Publica </t>
  </si>
  <si>
    <t>Realizar simulacros de emergencia durante  un año</t>
  </si>
  <si>
    <t>Realizar un Estudio de reajuste de precios de la empresa de  vigilancia para el primer semestre 2014</t>
  </si>
  <si>
    <t>Cumplir con  las Gestiones de Servicios Generales</t>
  </si>
  <si>
    <t>Brindar soporte a la plataforma tecnológica del CTP que atiende aproximadamente 500 eventos anuales</t>
  </si>
  <si>
    <t>Realizar el Proceso de Automatización de la Secretaría  por medio de la adquisición del Sistema de Actas</t>
  </si>
  <si>
    <r>
      <t xml:space="preserve">Implementar del sistema  de Actas y Acuerdos de Cosevi </t>
    </r>
    <r>
      <rPr>
        <b/>
        <sz val="12"/>
        <rFont val="Arial"/>
        <family val="2"/>
      </rPr>
      <t xml:space="preserve">en calidad de donación y bajo el amparo del Convenio entre los Consejos y el MOPT </t>
    </r>
    <r>
      <rPr>
        <sz val="12"/>
        <rFont val="Arial"/>
        <family val="2"/>
      </rPr>
      <t>para el año 2014</t>
    </r>
  </si>
  <si>
    <t>(Porcentaje de implementación de la Secretaría ) / ( Porcentaje total de implementación) * 100</t>
  </si>
  <si>
    <t>Elaborar de 12 Informes de Estados Financieros</t>
  </si>
  <si>
    <t>Elaborar  4 Informes de Conciliación de Activos Fijos</t>
  </si>
  <si>
    <t xml:space="preserve">Elaborar 12 Informes de Flujo de caja para la Tesorería Nacional </t>
  </si>
  <si>
    <t>Elaborar de 12 informes de Saldos Bancarios</t>
  </si>
  <si>
    <t>Atender quejas de los usuarios</t>
  </si>
  <si>
    <t>Mantener actualizada el Sistema de Información Geográfico (6.a) que contenga bases de datos fidedignas, fiel a las fuentes y actualizadas constantemente , lo anterior, con información  por  cada ruta regular de transporte público modalidad autobús, para la toma de decisiones por parte de la Administración</t>
  </si>
  <si>
    <t>Planificar en coordinación con las dependencias del Consejo y la Junta Directiva, el desarrollo del sistema de transporte público terrestre, generar informes para las entidades fiscalizadoras, formulación y evaluación de planes, programas y proyectos de inversión pública.</t>
  </si>
  <si>
    <t>Plataforma de Servicios</t>
  </si>
  <si>
    <t>Atender un promedio anual de 70000 gestiones de los usuarios del CTP.</t>
  </si>
  <si>
    <t>Ing. Hernán Bermúdez</t>
  </si>
  <si>
    <t>Lic. Marco Caravaca Reyes</t>
  </si>
  <si>
    <t>Consejo de Transporte Público</t>
  </si>
  <si>
    <t>COBERTURA GEOGRAFICA POR REGION</t>
  </si>
  <si>
    <t>UNIDAD DE MEDIDA DEL PRODUCTO</t>
  </si>
  <si>
    <t>USUARIO (A)</t>
  </si>
  <si>
    <t>CANTIDAD</t>
  </si>
  <si>
    <t>t</t>
  </si>
  <si>
    <t>DESEMPEÑO PROYECTADO</t>
  </si>
  <si>
    <t>HOMBRES</t>
  </si>
  <si>
    <t>MUJERES</t>
  </si>
  <si>
    <t>t+1</t>
  </si>
  <si>
    <t>t+2</t>
  </si>
  <si>
    <t>t+3</t>
  </si>
  <si>
    <t>MONTO</t>
  </si>
  <si>
    <t>FUENTE DE FINANCIAMIENTO</t>
  </si>
  <si>
    <t>RESPONSABLES</t>
  </si>
  <si>
    <t>ETAPA ACTUAL</t>
  </si>
  <si>
    <t>I TRIM</t>
  </si>
  <si>
    <t>II TRIM</t>
  </si>
  <si>
    <t>IV TRIM</t>
  </si>
  <si>
    <t>III TRIM</t>
  </si>
  <si>
    <t>Finalizado</t>
  </si>
  <si>
    <t>Nombre de la Institución:</t>
  </si>
  <si>
    <t>Nombre del Jerarca de la Institución</t>
  </si>
  <si>
    <t>Sector:</t>
  </si>
  <si>
    <t>Ministro(a) Rector(a)</t>
  </si>
  <si>
    <t>CODIGO Y NOMBRE DEL  PROGRAMA O SUBPROGRAMA PRESUPUESTARIO</t>
  </si>
  <si>
    <t>POBLACIÓN META</t>
  </si>
  <si>
    <t>LÍNEA BASE</t>
  </si>
  <si>
    <t xml:space="preserve">METAS DEL INDICADOR </t>
  </si>
  <si>
    <t>SUPUESTOS, NOTAS TÉCNICAS Y OBSERVACIONES</t>
  </si>
  <si>
    <t>DESCRIPCIÓN</t>
  </si>
  <si>
    <t>Lic. Manuel Vega Villalobos</t>
  </si>
  <si>
    <t>NOMBRE DE LA INSTITUCIÓN:</t>
  </si>
  <si>
    <t xml:space="preserve">NOMBRE DEL JERARCA DE LA INSTITUCIÓN: </t>
  </si>
  <si>
    <t>SECTOR:</t>
  </si>
  <si>
    <t>MINISTRO(A) RECTOR(A):</t>
  </si>
  <si>
    <t>PROGRAMA DE INVERSIÓN PÚBLICA</t>
  </si>
  <si>
    <t xml:space="preserve">AVANCE ETAPA ACTUAL </t>
  </si>
  <si>
    <t>CÓDIGO Y NOMBRE DEL PROGRAMA PRESUPUESTARIO</t>
  </si>
  <si>
    <t xml:space="preserve">MONTOS POR EJECUTAR 
(MILLONES DE COLONES) </t>
  </si>
  <si>
    <t xml:space="preserve">MONTOS EJECUTADOS 
(MILLONES DE COLONES) </t>
  </si>
  <si>
    <t>PLAN NACIONAL DE DESARROLLO E INVERSION PUBLICA 2019-2022 (PNDIP)</t>
  </si>
  <si>
    <t>PROGRAMACIÓN ESTRATÉGICA PRESUPUESTARIA</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</si>
  <si>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</si>
  <si>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</si>
  <si>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</si>
  <si>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</si>
  <si>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</si>
  <si>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</si>
  <si>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</si>
  <si>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</si>
  <si>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</si>
  <si>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ESTIMACIÓN ANUAL DE RECURSOS PRESUPUESTARIOS                               (en millones de colones)</t>
  </si>
  <si>
    <t>ANUAL</t>
  </si>
  <si>
    <t>NA</t>
  </si>
  <si>
    <t>Infraestructura, Movilidad y Ordenamiento Territorial</t>
  </si>
  <si>
    <t>Generar condiciones de planificación urbana, ordenamiento territorial, infraestructura y movilidad para el logro de espacios urbanos y rurales resilientes, sostenibles e inclusivos.</t>
  </si>
  <si>
    <t>Programa de movilidad urbana.</t>
  </si>
  <si>
    <t>Mejorar la infraestructura del Área Metropolitana para la movilidad de los usuarios del transporte masivo de pasajeros por autobús.</t>
  </si>
  <si>
    <t>Porcentaje de avance de obra.</t>
  </si>
  <si>
    <t>2017: 1,5%</t>
  </si>
  <si>
    <t>2019-2020: 100% de ejecución de obras para la implementación de 8 rutas troncales (Región Central)
2019: 50% (Tibás – Santo Domingo, Moravia-Paracito, San Pedro – Curridabat-Tres Ríos y Hatillo – Alajuelita)
2020: 100% (Pavas-Escazú-Santa Ana, San Francisco y Desamparados)</t>
  </si>
  <si>
    <t>Modernizar la gestión del CTP, mediante la automatización del Área Sustantiva, con el fin de optimizar el servicio de transporte público sostenible</t>
  </si>
  <si>
    <t>Caracterización y georeferenciación de transporte modalidad autobús (ruta regular)</t>
  </si>
  <si>
    <t>MATRIZ DE ARTICULACION PLAN PRESUPUESTO 2021</t>
  </si>
  <si>
    <t>CODIGO Y NOMBRE DEL PRODUCTO FINAL Y/O INTERMEDIO (BIENES/
SERVICIOS)</t>
  </si>
  <si>
    <t xml:space="preserve">CODIGO Y NOMBRE INDICADORES DE PRODUCTO FINAL Y/O INTERMEDIO  </t>
  </si>
  <si>
    <t>TOTAL</t>
  </si>
  <si>
    <t>Ing. Rodolfo Méndez Mata</t>
  </si>
  <si>
    <t>FICHA TECNICA PROGRAMA INSTITUCIONAL PROYECTOS DE INVERSIÓN PÚBLICA</t>
  </si>
  <si>
    <t xml:space="preserve">CÓDIGO Y NOMBRE DEL PROYECTO </t>
  </si>
  <si>
    <t>MONTO EJECUTADO AL 2019
(MILLONES DE COLONES)</t>
  </si>
  <si>
    <t>Transporte  e infrestructura</t>
  </si>
  <si>
    <t>´001278´-Adquisición de un edificio para
albergar las oficinas del Consejo de
Transporte Público</t>
  </si>
  <si>
    <t>´002290´-Adquisición de un software para Auditoría</t>
  </si>
  <si>
    <t>331-04-01-03 Auditoría Interna</t>
  </si>
  <si>
    <t>´002444´- Adquisición de software para planificación</t>
  </si>
  <si>
    <t>331-04-01-02 Apoyo administrativo</t>
  </si>
  <si>
    <t>Lic. Ricardo Jimenéz Godínez</t>
  </si>
  <si>
    <t xml:space="preserve"> 331-04
Consejo de Transporte Público
(CTP)</t>
  </si>
  <si>
    <t>Región Central</t>
  </si>
  <si>
    <t>Infrestructura y Transportes</t>
  </si>
  <si>
    <t xml:space="preserve">OBJETIVO NACIONAL:  “Generar un crecimiento económico inclusivo en el ámbito nacional y regional, en armonía con el ambiente, generando empleos de calidad, y reduciendo la pobreza y la desigualdad”.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</si>
</sst>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_-* #,##0.00\ _€_-;\-* #,##0.00\ _€_-;_-* &quot;-&quot;??\ _€_-;_-@_-"/>
    <numFmt numFmtId="167" formatCode="#,##0.00_ ;[Red]\-#,##0.00\ "/>
    <numFmt numFmtId="168" formatCode="0\ &quot;%&quot;"/>
    <numFmt numFmtId="169" formatCode="0.00\ &quot;%&quot;"/>
    <numFmt numFmtId="170" formatCode="0.0"/>
    <numFmt numFmtId="171" formatCode="#,##0_ ;[Red]\-#,##0\ "/>
    <numFmt numFmtId="172" formatCode="_([$€-2]* #,##0.00_);_([$€-2]* \(#,##0.00\);_([$€-2]* &quot;-&quot;??_)"/>
  </numFmts>
  <fonts count="64" x14ac:knownFonts="1">
    <font>
      <sz val="10"/>
      <name val="Arial"/>
    </font>
    <font>
      <sz val="11"/>
      <color theme="1"/>
      <name val="Calibri"/>
      <family val="2"/>
      <scheme val="minor"/>
    </font>
    <font>
      <sz val="11"/>
      <color theme="1"/>
      <name val="Calibri"/>
      <family val="2"/>
      <scheme val="minor"/>
    </font>
    <font>
      <sz val="10"/>
      <name val="Arial"/>
      <family val="2"/>
    </font>
    <font>
      <b/>
      <sz val="11"/>
      <name val="Arial"/>
      <family val="2"/>
    </font>
    <font>
      <b/>
      <sz val="12"/>
      <name val="Arial"/>
      <family val="2"/>
    </font>
    <font>
      <sz val="10"/>
      <name val="Arial"/>
      <family val="2"/>
    </font>
    <font>
      <b/>
      <sz val="10"/>
      <name val="Arial"/>
      <family val="2"/>
    </font>
    <font>
      <sz val="11"/>
      <name val="Arial"/>
      <family val="2"/>
    </font>
    <font>
      <sz val="11"/>
      <color indexed="10"/>
      <name val="Arial"/>
      <family val="2"/>
    </font>
    <font>
      <sz val="26"/>
      <name val="Arial"/>
      <family val="2"/>
    </font>
    <font>
      <b/>
      <sz val="11"/>
      <color indexed="10"/>
      <name val="Arial"/>
      <family val="2"/>
    </font>
    <font>
      <sz val="11"/>
      <name val="Calibri"/>
      <family val="2"/>
    </font>
    <font>
      <b/>
      <sz val="11"/>
      <color indexed="8"/>
      <name val="Calibri"/>
      <family val="2"/>
    </font>
    <font>
      <sz val="11"/>
      <color indexed="10"/>
      <name val="Calibri"/>
      <family val="2"/>
    </font>
    <font>
      <b/>
      <sz val="12"/>
      <color indexed="10"/>
      <name val="Arial"/>
      <family val="2"/>
    </font>
    <font>
      <sz val="12"/>
      <name val="Arial"/>
      <family val="2"/>
    </font>
    <font>
      <strike/>
      <sz val="12"/>
      <color indexed="8"/>
      <name val="Arial"/>
      <family val="2"/>
    </font>
    <font>
      <sz val="12"/>
      <color indexed="8"/>
      <name val="Arial"/>
      <family val="2"/>
    </font>
    <font>
      <b/>
      <sz val="12"/>
      <color indexed="8"/>
      <name val="Arial"/>
      <family val="2"/>
    </font>
    <font>
      <sz val="11"/>
      <color indexed="60"/>
      <name val="Arial"/>
      <family val="2"/>
    </font>
    <font>
      <b/>
      <u/>
      <sz val="11"/>
      <name val="Arial"/>
      <family val="2"/>
    </font>
    <font>
      <sz val="11"/>
      <name val="Courier New"/>
      <family val="3"/>
    </font>
    <font>
      <sz val="12"/>
      <color indexed="57"/>
      <name val="Arial"/>
      <family val="2"/>
    </font>
    <font>
      <sz val="10"/>
      <name val="Arial"/>
      <family val="2"/>
    </font>
    <font>
      <b/>
      <sz val="14"/>
      <name val="Arial"/>
      <family val="2"/>
    </font>
    <font>
      <sz val="10"/>
      <name val="Arial"/>
      <family val="2"/>
    </font>
    <font>
      <sz val="11"/>
      <color theme="1"/>
      <name val="Calibri"/>
      <family val="2"/>
      <scheme val="minor"/>
    </font>
    <font>
      <b/>
      <sz val="11"/>
      <color theme="1"/>
      <name val="Calibri"/>
      <family val="2"/>
      <scheme val="minor"/>
    </font>
    <font>
      <b/>
      <sz val="11"/>
      <color rgb="FFFF0000"/>
      <name val="Arial"/>
      <family val="2"/>
    </font>
    <font>
      <sz val="11"/>
      <color rgb="FFFF0000"/>
      <name val="Arial"/>
      <family val="2"/>
    </font>
    <font>
      <b/>
      <sz val="12"/>
      <color rgb="FFFF0000"/>
      <name val="Arial"/>
      <family val="2"/>
    </font>
    <font>
      <sz val="10"/>
      <color theme="0"/>
      <name val="Arial"/>
      <family val="2"/>
    </font>
    <font>
      <sz val="11"/>
      <name val="Calibri"/>
      <family val="2"/>
      <scheme val="minor"/>
    </font>
    <font>
      <b/>
      <sz val="1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4"/>
      <color theme="0"/>
      <name val="Arial"/>
      <family val="2"/>
    </font>
    <font>
      <b/>
      <sz val="10"/>
      <color theme="0"/>
      <name val="Arial"/>
      <family val="2"/>
    </font>
    <font>
      <sz val="10"/>
      <color theme="1"/>
      <name val="Calibri"/>
      <family val="2"/>
      <scheme val="minor"/>
    </font>
    <font>
      <b/>
      <sz val="9"/>
      <name val="Arial"/>
      <family val="2"/>
    </font>
    <font>
      <sz val="10"/>
      <name val="Calibri"/>
      <family val="2"/>
      <scheme val="minor"/>
    </font>
    <font>
      <b/>
      <sz val="10"/>
      <name val="Calibri"/>
      <family val="2"/>
      <scheme val="minor"/>
    </font>
    <font>
      <b/>
      <sz val="10"/>
      <color theme="1"/>
      <name val="Calibri"/>
      <family val="2"/>
      <scheme val="minor"/>
    </font>
    <font>
      <b/>
      <sz val="12"/>
      <color theme="1"/>
      <name val="Calibri"/>
      <family val="2"/>
      <scheme val="minor"/>
    </font>
  </fonts>
  <fills count="54">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46"/>
        <bgColor indexed="64"/>
      </patternFill>
    </fill>
    <fill>
      <patternFill patternType="solid">
        <fgColor indexed="50"/>
        <bgColor indexed="64"/>
      </patternFill>
    </fill>
    <fill>
      <patternFill patternType="solid">
        <fgColor indexed="49"/>
        <bgColor indexed="64"/>
      </patternFill>
    </fill>
    <fill>
      <patternFill patternType="solid">
        <fgColor indexed="47"/>
        <bgColor indexed="64"/>
      </patternFill>
    </fill>
    <fill>
      <patternFill patternType="solid">
        <fgColor indexed="4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3" tint="0.79998168889431442"/>
        <bgColor indexed="64"/>
      </patternFill>
    </fill>
    <fill>
      <patternFill patternType="solid">
        <fgColor rgb="FFF20000"/>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bottom/>
      <diagonal/>
    </border>
    <border>
      <left style="thick">
        <color theme="0"/>
      </left>
      <right style="thick">
        <color theme="0"/>
      </right>
      <top/>
      <bottom style="thick">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style="thick">
        <color theme="0"/>
      </left>
      <right style="medium">
        <color theme="0"/>
      </right>
      <top style="thick">
        <color theme="0"/>
      </top>
      <bottom style="thick">
        <color theme="0"/>
      </bottom>
      <diagonal/>
    </border>
    <border>
      <left style="medium">
        <color theme="0"/>
      </left>
      <right style="thin">
        <color auto="1"/>
      </right>
      <top style="thick">
        <color theme="0"/>
      </top>
      <bottom style="thick">
        <color theme="0"/>
      </bottom>
      <diagonal/>
    </border>
    <border>
      <left style="thin">
        <color auto="1"/>
      </left>
      <right style="thin">
        <color auto="1"/>
      </right>
      <top style="thick">
        <color theme="0"/>
      </top>
      <bottom style="thick">
        <color theme="0"/>
      </bottom>
      <diagonal/>
    </border>
    <border>
      <left style="thin">
        <color auto="1"/>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70">
    <xf numFmtId="0" fontId="0" fillId="0" borderId="0"/>
    <xf numFmtId="172" fontId="3"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6" fillId="0" borderId="0"/>
    <xf numFmtId="0" fontId="27" fillId="0" borderId="0"/>
    <xf numFmtId="0" fontId="6" fillId="0" borderId="0"/>
    <xf numFmtId="0" fontId="26" fillId="0" borderId="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2" fillId="0" borderId="0"/>
    <xf numFmtId="0" fontId="3" fillId="0" borderId="0"/>
    <xf numFmtId="0" fontId="36" fillId="0" borderId="0" applyNumberFormat="0" applyFill="0" applyBorder="0" applyAlignment="0" applyProtection="0"/>
    <xf numFmtId="0" fontId="37" fillId="0" borderId="67" applyNumberFormat="0" applyFill="0" applyAlignment="0" applyProtection="0"/>
    <xf numFmtId="0" fontId="38" fillId="0" borderId="68" applyNumberFormat="0" applyFill="0" applyAlignment="0" applyProtection="0"/>
    <xf numFmtId="0" fontId="39" fillId="0" borderId="69" applyNumberFormat="0" applyFill="0" applyAlignment="0" applyProtection="0"/>
    <xf numFmtId="0" fontId="39" fillId="0" borderId="0" applyNumberFormat="0" applyFill="0" applyBorder="0" applyAlignment="0" applyProtection="0"/>
    <xf numFmtId="0" fontId="40" fillId="20" borderId="0" applyNumberFormat="0" applyBorder="0" applyAlignment="0" applyProtection="0"/>
    <xf numFmtId="0" fontId="41" fillId="21" borderId="0" applyNumberFormat="0" applyBorder="0" applyAlignment="0" applyProtection="0"/>
    <xf numFmtId="0" fontId="42" fillId="22" borderId="0" applyNumberFormat="0" applyBorder="0" applyAlignment="0" applyProtection="0"/>
    <xf numFmtId="0" fontId="43" fillId="23" borderId="70" applyNumberFormat="0" applyAlignment="0" applyProtection="0"/>
    <xf numFmtId="0" fontId="44" fillId="24" borderId="71" applyNumberFormat="0" applyAlignment="0" applyProtection="0"/>
    <xf numFmtId="0" fontId="45" fillId="24" borderId="70" applyNumberFormat="0" applyAlignment="0" applyProtection="0"/>
    <xf numFmtId="0" fontId="46" fillId="0" borderId="72" applyNumberFormat="0" applyFill="0" applyAlignment="0" applyProtection="0"/>
    <xf numFmtId="0" fontId="47" fillId="25" borderId="73"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28" fillId="0" borderId="75" applyNumberFormat="0" applyFill="0" applyAlignment="0" applyProtection="0"/>
    <xf numFmtId="0" fontId="5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50" fillId="50" borderId="0" applyNumberFormat="0" applyBorder="0" applyAlignment="0" applyProtection="0"/>
    <xf numFmtId="166" fontId="35" fillId="0" borderId="0" applyFont="0" applyFill="0" applyBorder="0" applyAlignment="0" applyProtection="0"/>
    <xf numFmtId="166" fontId="3" fillId="0" borderId="0" applyFont="0" applyFill="0" applyBorder="0" applyAlignment="0" applyProtection="0"/>
    <xf numFmtId="0" fontId="1" fillId="26" borderId="74" applyNumberFormat="0" applyFont="0" applyAlignment="0" applyProtection="0"/>
    <xf numFmtId="165" fontId="35" fillId="0" borderId="0" applyFont="0" applyFill="0" applyBorder="0" applyAlignment="0" applyProtection="0"/>
    <xf numFmtId="164" fontId="35" fillId="0" borderId="0" applyFont="0" applyFill="0" applyBorder="0" applyAlignment="0" applyProtection="0"/>
    <xf numFmtId="0" fontId="3" fillId="0" borderId="0"/>
    <xf numFmtId="0" fontId="3" fillId="0" borderId="0"/>
    <xf numFmtId="9" fontId="35" fillId="0" borderId="0" applyFont="0" applyFill="0" applyBorder="0" applyAlignment="0" applyProtection="0"/>
    <xf numFmtId="9" fontId="35"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416">
    <xf numFmtId="0" fontId="0" fillId="0" borderId="0" xfId="0"/>
    <xf numFmtId="0" fontId="6" fillId="0" borderId="0" xfId="0" applyFont="1"/>
    <xf numFmtId="0" fontId="8" fillId="0" borderId="0" xfId="0" applyFont="1"/>
    <xf numFmtId="0" fontId="8" fillId="0"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9" fontId="8" fillId="0" borderId="2" xfId="0" applyNumberFormat="1" applyFont="1" applyFill="1" applyBorder="1" applyAlignment="1">
      <alignment horizontal="center" vertical="center" wrapText="1"/>
    </xf>
    <xf numFmtId="0" fontId="12" fillId="0" borderId="0" xfId="0" applyFont="1"/>
    <xf numFmtId="0" fontId="7" fillId="0" borderId="3" xfId="0" applyFont="1" applyBorder="1"/>
    <xf numFmtId="9" fontId="8" fillId="0" borderId="4" xfId="0" applyNumberFormat="1" applyFont="1" applyFill="1" applyBorder="1" applyAlignment="1">
      <alignment horizontal="center" vertical="center" wrapText="1"/>
    </xf>
    <xf numFmtId="0" fontId="4" fillId="0" borderId="0" xfId="0" applyFont="1" applyAlignment="1">
      <alignment vertical="center" wrapText="1"/>
    </xf>
    <xf numFmtId="0" fontId="8" fillId="0" borderId="0" xfId="0" applyFont="1" applyAlignment="1">
      <alignment vertical="center" wrapText="1"/>
    </xf>
    <xf numFmtId="3" fontId="0" fillId="0" borderId="0" xfId="0" applyNumberFormat="1"/>
    <xf numFmtId="0" fontId="8" fillId="0" borderId="0" xfId="0" applyFont="1" applyFill="1" applyBorder="1" applyAlignment="1">
      <alignment horizontal="center"/>
    </xf>
    <xf numFmtId="0" fontId="8" fillId="0" borderId="0" xfId="0" applyFont="1" applyFill="1" applyAlignment="1">
      <alignment horizontal="justify"/>
    </xf>
    <xf numFmtId="0" fontId="8" fillId="0" borderId="0" xfId="0" applyFont="1" applyFill="1"/>
    <xf numFmtId="0" fontId="8" fillId="0" borderId="0" xfId="0" applyFont="1" applyAlignment="1">
      <alignment horizontal="justify"/>
    </xf>
    <xf numFmtId="0" fontId="4" fillId="0" borderId="0" xfId="0" applyFont="1"/>
    <xf numFmtId="0" fontId="8" fillId="3" borderId="5" xfId="0" applyFont="1" applyFill="1" applyBorder="1" applyAlignment="1">
      <alignment horizontal="center" vertical="center" wrapText="1"/>
    </xf>
    <xf numFmtId="0" fontId="4" fillId="4" borderId="6" xfId="0" applyFont="1" applyFill="1" applyBorder="1" applyAlignment="1">
      <alignment vertical="center" wrapText="1"/>
    </xf>
    <xf numFmtId="0" fontId="8" fillId="4" borderId="2" xfId="0" applyFont="1" applyFill="1" applyBorder="1" applyAlignment="1">
      <alignment horizontal="justify" vertical="center" wrapText="1"/>
    </xf>
    <xf numFmtId="0" fontId="20" fillId="0" borderId="2" xfId="0" applyFont="1" applyFill="1" applyBorder="1" applyAlignment="1">
      <alignment horizontal="justify" vertical="center" wrapText="1"/>
    </xf>
    <xf numFmtId="10" fontId="8" fillId="0" borderId="2" xfId="0" applyNumberFormat="1" applyFont="1" applyFill="1" applyBorder="1" applyAlignment="1">
      <alignment horizontal="center" vertical="center" wrapText="1"/>
    </xf>
    <xf numFmtId="9" fontId="8" fillId="12" borderId="2" xfId="0" applyNumberFormat="1" applyFont="1" applyFill="1" applyBorder="1" applyAlignment="1">
      <alignment horizontal="center" vertical="center" wrapText="1"/>
    </xf>
    <xf numFmtId="10" fontId="8" fillId="6" borderId="2" xfId="0" applyNumberFormat="1"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0" fontId="8" fillId="4" borderId="7" xfId="0" applyFont="1" applyFill="1" applyBorder="1" applyAlignment="1">
      <alignment horizontal="justify" vertical="center" wrapText="1"/>
    </xf>
    <xf numFmtId="0" fontId="4" fillId="4" borderId="8" xfId="0" applyFont="1" applyFill="1" applyBorder="1" applyAlignment="1">
      <alignment vertical="center" wrapText="1"/>
    </xf>
    <xf numFmtId="0" fontId="21" fillId="4" borderId="1"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8" fillId="0" borderId="9" xfId="0" applyFont="1" applyFill="1" applyBorder="1" applyAlignment="1">
      <alignment horizontal="justify" vertical="center" wrapText="1"/>
    </xf>
    <xf numFmtId="9" fontId="8" fillId="0" borderId="9" xfId="0" applyNumberFormat="1" applyFont="1" applyFill="1" applyBorder="1" applyAlignment="1">
      <alignment horizontal="center" vertical="center" wrapText="1"/>
    </xf>
    <xf numFmtId="10" fontId="8" fillId="0" borderId="9" xfId="0" applyNumberFormat="1" applyFont="1" applyFill="1" applyBorder="1" applyAlignment="1">
      <alignment horizontal="center" vertical="center" wrapText="1"/>
    </xf>
    <xf numFmtId="9" fontId="8" fillId="12" borderId="9" xfId="0" applyNumberFormat="1" applyFont="1" applyFill="1" applyBorder="1" applyAlignment="1">
      <alignment horizontal="center" vertical="center" wrapText="1"/>
    </xf>
    <xf numFmtId="10" fontId="8" fillId="6" borderId="9" xfId="0" applyNumberFormat="1" applyFont="1" applyFill="1" applyBorder="1" applyAlignment="1">
      <alignment horizontal="center" vertical="center" wrapText="1"/>
    </xf>
    <xf numFmtId="1" fontId="4" fillId="4" borderId="9"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4" borderId="10" xfId="0" applyFont="1" applyFill="1" applyBorder="1" applyAlignment="1">
      <alignment horizontal="justify" vertical="center" wrapText="1"/>
    </xf>
    <xf numFmtId="0" fontId="8" fillId="0" borderId="1" xfId="0" applyFont="1" applyFill="1" applyBorder="1" applyAlignment="1">
      <alignment vertical="center" wrapText="1"/>
    </xf>
    <xf numFmtId="9" fontId="8" fillId="12" borderId="1" xfId="0" applyNumberFormat="1" applyFont="1" applyFill="1" applyBorder="1" applyAlignment="1">
      <alignment horizontal="center" vertical="center" wrapText="1"/>
    </xf>
    <xf numFmtId="10" fontId="8" fillId="6"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8" fillId="12" borderId="1" xfId="0" applyNumberFormat="1" applyFont="1" applyFill="1" applyBorder="1" applyAlignment="1">
      <alignment horizontal="center" vertical="center" wrapText="1"/>
    </xf>
    <xf numFmtId="0" fontId="8" fillId="4" borderId="11" xfId="0" applyFont="1" applyFill="1" applyBorder="1" applyAlignment="1">
      <alignment horizontal="justify" vertical="center" wrapText="1"/>
    </xf>
    <xf numFmtId="0" fontId="8" fillId="4" borderId="1" xfId="0" applyFont="1" applyFill="1" applyBorder="1" applyAlignment="1">
      <alignment horizontal="justify" vertical="center" wrapText="1"/>
    </xf>
    <xf numFmtId="2" fontId="4" fillId="4"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29" fillId="4" borderId="8" xfId="0" applyFont="1" applyFill="1" applyBorder="1" applyAlignment="1">
      <alignment vertical="center" wrapText="1"/>
    </xf>
    <xf numFmtId="0" fontId="29" fillId="13" borderId="1" xfId="0" applyFont="1" applyFill="1" applyBorder="1" applyAlignment="1">
      <alignment vertical="center" wrapText="1"/>
    </xf>
    <xf numFmtId="0" fontId="30" fillId="0" borderId="1" xfId="0" applyFont="1" applyFill="1" applyBorder="1" applyAlignment="1">
      <alignment horizontal="justify" vertical="center" wrapText="1"/>
    </xf>
    <xf numFmtId="10" fontId="30" fillId="6" borderId="1" xfId="0" applyNumberFormat="1" applyFont="1" applyFill="1" applyBorder="1" applyAlignment="1">
      <alignment horizontal="center" vertical="center" wrapText="1"/>
    </xf>
    <xf numFmtId="2" fontId="29" fillId="4" borderId="1" xfId="0" applyNumberFormat="1" applyFont="1" applyFill="1" applyBorder="1" applyAlignment="1">
      <alignment horizontal="center" vertical="center" wrapText="1"/>
    </xf>
    <xf numFmtId="0" fontId="30" fillId="0" borderId="0" xfId="0" applyFont="1"/>
    <xf numFmtId="0" fontId="8" fillId="0" borderId="1" xfId="0" applyFont="1" applyBorder="1" applyAlignment="1">
      <alignment horizontal="left" vertical="center" wrapText="1"/>
    </xf>
    <xf numFmtId="0" fontId="4" fillId="4" borderId="12" xfId="0" applyFont="1" applyFill="1" applyBorder="1" applyAlignment="1">
      <alignment vertical="center" wrapText="1"/>
    </xf>
    <xf numFmtId="0" fontId="8" fillId="4" borderId="4" xfId="0" applyFont="1" applyFill="1" applyBorder="1" applyAlignment="1">
      <alignment horizontal="justify" vertical="center" wrapText="1"/>
    </xf>
    <xf numFmtId="0" fontId="8" fillId="12" borderId="4" xfId="0" applyNumberFormat="1" applyFont="1" applyFill="1" applyBorder="1" applyAlignment="1">
      <alignment horizontal="center" vertical="center" wrapText="1"/>
    </xf>
    <xf numFmtId="10" fontId="8" fillId="6"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8" fillId="2" borderId="4" xfId="0" applyFont="1" applyFill="1" applyBorder="1" applyAlignment="1">
      <alignment horizontal="center" vertical="center" wrapText="1"/>
    </xf>
    <xf numFmtId="0" fontId="8" fillId="4" borderId="13"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justify" vertical="top"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9" fontId="9" fillId="0" borderId="0" xfId="0"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4" fillId="0" borderId="0" xfId="0" applyFont="1" applyFill="1" applyBorder="1" applyAlignment="1">
      <alignment vertical="center" wrapText="1"/>
    </xf>
    <xf numFmtId="2" fontId="4" fillId="0" borderId="0" xfId="0" applyNumberFormat="1" applyFont="1" applyBorder="1" applyAlignment="1">
      <alignment horizontal="right" vertical="center"/>
    </xf>
    <xf numFmtId="0" fontId="8" fillId="0" borderId="0" xfId="0" applyFont="1" applyFill="1" applyBorder="1" applyAlignment="1">
      <alignment horizontal="justify" vertical="center" wrapText="1"/>
    </xf>
    <xf numFmtId="0" fontId="22" fillId="0" borderId="0" xfId="0" applyFont="1" applyAlignment="1">
      <alignment horizontal="justify"/>
    </xf>
    <xf numFmtId="2" fontId="29" fillId="0" borderId="0" xfId="0" applyNumberFormat="1" applyFont="1" applyBorder="1" applyAlignment="1">
      <alignment horizontal="right" vertical="center"/>
    </xf>
    <xf numFmtId="0" fontId="4" fillId="0" borderId="0" xfId="0" applyFont="1" applyAlignment="1">
      <alignment horizontal="justify"/>
    </xf>
    <xf numFmtId="0" fontId="6" fillId="14" borderId="0" xfId="0" applyFont="1" applyFill="1"/>
    <xf numFmtId="0" fontId="0" fillId="14" borderId="0" xfId="0" applyFill="1"/>
    <xf numFmtId="0" fontId="8" fillId="14" borderId="0" xfId="0" applyFont="1" applyFill="1"/>
    <xf numFmtId="0" fontId="0" fillId="14" borderId="0" xfId="0" applyFill="1" applyAlignment="1">
      <alignment horizontal="justify"/>
    </xf>
    <xf numFmtId="0" fontId="7" fillId="14" borderId="14" xfId="0" applyFont="1" applyFill="1" applyBorder="1"/>
    <xf numFmtId="0" fontId="6" fillId="14" borderId="15" xfId="0" applyFont="1" applyFill="1" applyBorder="1"/>
    <xf numFmtId="0" fontId="7" fillId="14" borderId="15" xfId="0" applyFont="1" applyFill="1" applyBorder="1"/>
    <xf numFmtId="0" fontId="0" fillId="14" borderId="15" xfId="0" applyFill="1" applyBorder="1" applyAlignment="1"/>
    <xf numFmtId="0" fontId="0" fillId="14" borderId="15" xfId="0" applyFill="1" applyBorder="1"/>
    <xf numFmtId="0" fontId="8" fillId="14" borderId="15" xfId="0" applyFont="1" applyFill="1" applyBorder="1"/>
    <xf numFmtId="0" fontId="0" fillId="14" borderId="15" xfId="0" applyFill="1" applyBorder="1" applyAlignment="1">
      <alignment horizontal="justify"/>
    </xf>
    <xf numFmtId="0" fontId="0" fillId="14" borderId="16" xfId="0" applyFill="1" applyBorder="1"/>
    <xf numFmtId="0" fontId="0" fillId="14" borderId="0" xfId="0" applyFill="1" applyAlignment="1">
      <alignment horizontal="center"/>
    </xf>
    <xf numFmtId="0" fontId="5" fillId="14" borderId="17"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18" xfId="0" applyFont="1" applyFill="1" applyBorder="1" applyAlignment="1">
      <alignment horizontal="center" vertical="center" wrapText="1"/>
    </xf>
    <xf numFmtId="0" fontId="16" fillId="14" borderId="0" xfId="0" applyFont="1" applyFill="1" applyAlignment="1">
      <alignment horizontal="center"/>
    </xf>
    <xf numFmtId="0" fontId="5" fillId="14" borderId="19" xfId="0" applyFont="1" applyFill="1" applyBorder="1" applyAlignment="1">
      <alignment horizontal="center" vertical="center" wrapText="1"/>
    </xf>
    <xf numFmtId="0" fontId="5" fillId="14" borderId="20" xfId="0" applyFont="1" applyFill="1" applyBorder="1" applyAlignment="1">
      <alignment horizontal="center" wrapText="1"/>
    </xf>
    <xf numFmtId="0" fontId="16" fillId="14" borderId="2" xfId="0" applyFont="1" applyFill="1" applyBorder="1" applyAlignment="1">
      <alignment horizontal="center" vertical="center" wrapText="1"/>
    </xf>
    <xf numFmtId="167" fontId="18" fillId="14" borderId="2" xfId="0" applyNumberFormat="1" applyFont="1" applyFill="1" applyBorder="1" applyAlignment="1">
      <alignment vertical="center"/>
    </xf>
    <xf numFmtId="171" fontId="18" fillId="14" borderId="2" xfId="0" applyNumberFormat="1" applyFont="1" applyFill="1" applyBorder="1" applyAlignment="1">
      <alignment horizontal="center" vertical="center"/>
    </xf>
    <xf numFmtId="0" fontId="16" fillId="14" borderId="7" xfId="0" applyFont="1" applyFill="1" applyBorder="1" applyAlignment="1">
      <alignment horizontal="center" vertical="center"/>
    </xf>
    <xf numFmtId="0" fontId="16" fillId="14" borderId="0" xfId="0" applyFont="1" applyFill="1"/>
    <xf numFmtId="0" fontId="16" fillId="14" borderId="9" xfId="0" applyFont="1" applyFill="1" applyBorder="1" applyAlignment="1">
      <alignment horizontal="center" vertical="center" wrapText="1"/>
    </xf>
    <xf numFmtId="167" fontId="18" fillId="14" borderId="1" xfId="0" applyNumberFormat="1" applyFont="1" applyFill="1" applyBorder="1" applyAlignment="1">
      <alignment vertical="center"/>
    </xf>
    <xf numFmtId="171" fontId="18" fillId="14" borderId="1" xfId="0" applyNumberFormat="1" applyFont="1" applyFill="1" applyBorder="1" applyAlignment="1">
      <alignment horizontal="center" vertical="center"/>
    </xf>
    <xf numFmtId="0" fontId="16" fillId="14" borderId="11" xfId="0" applyFont="1" applyFill="1" applyBorder="1" applyAlignment="1">
      <alignment horizontal="center" vertical="center"/>
    </xf>
    <xf numFmtId="0" fontId="16" fillId="14" borderId="21" xfId="0" applyFont="1" applyFill="1" applyBorder="1" applyAlignment="1">
      <alignment horizontal="center" vertical="center" wrapText="1"/>
    </xf>
    <xf numFmtId="167" fontId="18" fillId="14" borderId="5" xfId="0" applyNumberFormat="1" applyFont="1" applyFill="1" applyBorder="1" applyAlignment="1">
      <alignment vertical="center"/>
    </xf>
    <xf numFmtId="171" fontId="18" fillId="14" borderId="5" xfId="0" applyNumberFormat="1" applyFont="1" applyFill="1" applyBorder="1" applyAlignment="1">
      <alignment horizontal="center" vertical="center"/>
    </xf>
    <xf numFmtId="0" fontId="16" fillId="14" borderId="22" xfId="0" applyFont="1" applyFill="1" applyBorder="1" applyAlignment="1">
      <alignment horizontal="center" vertical="center"/>
    </xf>
    <xf numFmtId="167" fontId="16" fillId="14" borderId="2" xfId="0" applyNumberFormat="1" applyFont="1" applyFill="1" applyBorder="1" applyAlignment="1">
      <alignment vertical="center"/>
    </xf>
    <xf numFmtId="171" fontId="16" fillId="14" borderId="2" xfId="0" applyNumberFormat="1" applyFont="1" applyFill="1" applyBorder="1" applyAlignment="1">
      <alignment horizontal="center" vertical="center"/>
    </xf>
    <xf numFmtId="0" fontId="16" fillId="14" borderId="2" xfId="0" applyFont="1" applyFill="1" applyBorder="1" applyAlignment="1">
      <alignment horizontal="justify" vertical="center"/>
    </xf>
    <xf numFmtId="0" fontId="16" fillId="14" borderId="5" xfId="0" applyFont="1" applyFill="1" applyBorder="1" applyAlignment="1">
      <alignment horizontal="center" vertical="center" wrapText="1"/>
    </xf>
    <xf numFmtId="167" fontId="16" fillId="14" borderId="5" xfId="0" applyNumberFormat="1" applyFont="1" applyFill="1" applyBorder="1" applyAlignment="1">
      <alignment vertical="center"/>
    </xf>
    <xf numFmtId="9" fontId="16" fillId="14" borderId="5" xfId="11" applyFont="1" applyFill="1" applyBorder="1" applyAlignment="1">
      <alignment horizontal="center" vertical="center"/>
    </xf>
    <xf numFmtId="0" fontId="16" fillId="14" borderId="5" xfId="0" applyFont="1" applyFill="1" applyBorder="1" applyAlignment="1">
      <alignment horizontal="justify" vertical="center"/>
    </xf>
    <xf numFmtId="0" fontId="16" fillId="14" borderId="2" xfId="0" applyFont="1" applyFill="1" applyBorder="1" applyAlignment="1">
      <alignment horizontal="center" vertical="center"/>
    </xf>
    <xf numFmtId="0" fontId="16" fillId="14" borderId="7" xfId="0" applyFont="1" applyFill="1" applyBorder="1"/>
    <xf numFmtId="0" fontId="16" fillId="14" borderId="4" xfId="0" applyFont="1" applyFill="1" applyBorder="1" applyAlignment="1">
      <alignment horizontal="center" vertical="center" wrapText="1"/>
    </xf>
    <xf numFmtId="0" fontId="16" fillId="14" borderId="4" xfId="0" applyFont="1" applyFill="1" applyBorder="1" applyAlignment="1">
      <alignment horizontal="center" vertical="center"/>
    </xf>
    <xf numFmtId="9" fontId="16" fillId="14" borderId="4" xfId="0" applyNumberFormat="1" applyFont="1" applyFill="1" applyBorder="1" applyAlignment="1">
      <alignment horizontal="center" vertical="center"/>
    </xf>
    <xf numFmtId="0" fontId="16" fillId="14" borderId="4" xfId="0" applyFont="1" applyFill="1" applyBorder="1" applyAlignment="1">
      <alignment horizontal="justify" vertical="center"/>
    </xf>
    <xf numFmtId="0" fontId="16" fillId="14" borderId="13" xfId="0" applyFont="1" applyFill="1" applyBorder="1"/>
    <xf numFmtId="0" fontId="5" fillId="14" borderId="23" xfId="0" applyFont="1" applyFill="1" applyBorder="1" applyAlignment="1">
      <alignment horizontal="center" vertical="center" wrapText="1"/>
    </xf>
    <xf numFmtId="170" fontId="5" fillId="14" borderId="9" xfId="4" applyNumberFormat="1" applyFont="1" applyFill="1" applyBorder="1" applyAlignment="1">
      <alignment horizontal="center" vertical="center" wrapText="1"/>
    </xf>
    <xf numFmtId="0" fontId="16" fillId="14" borderId="9" xfId="0" applyFont="1" applyFill="1" applyBorder="1" applyAlignment="1">
      <alignment horizontal="justify" vertical="center"/>
    </xf>
    <xf numFmtId="0" fontId="16" fillId="14" borderId="10" xfId="0" applyFont="1" applyFill="1" applyBorder="1"/>
    <xf numFmtId="0" fontId="16" fillId="14" borderId="9" xfId="0" applyFont="1" applyFill="1" applyBorder="1" applyAlignment="1">
      <alignment horizontal="center" vertical="center"/>
    </xf>
    <xf numFmtId="9" fontId="16" fillId="14" borderId="9" xfId="0" applyNumberFormat="1" applyFont="1" applyFill="1" applyBorder="1" applyAlignment="1">
      <alignment horizontal="center" vertical="center" wrapText="1"/>
    </xf>
    <xf numFmtId="9" fontId="16" fillId="14" borderId="9" xfId="0" applyNumberFormat="1" applyFont="1" applyFill="1" applyBorder="1" applyAlignment="1">
      <alignment horizontal="justify" vertical="center" wrapText="1"/>
    </xf>
    <xf numFmtId="0" fontId="16" fillId="14" borderId="1" xfId="0" applyFont="1" applyFill="1" applyBorder="1" applyAlignment="1">
      <alignment horizontal="center" vertical="center" wrapText="1"/>
    </xf>
    <xf numFmtId="0" fontId="16" fillId="14" borderId="1" xfId="0" applyFont="1" applyFill="1" applyBorder="1" applyAlignment="1">
      <alignment horizontal="center" vertical="center"/>
    </xf>
    <xf numFmtId="9" fontId="16" fillId="14" borderId="1" xfId="0" applyNumberFormat="1" applyFont="1" applyFill="1" applyBorder="1" applyAlignment="1">
      <alignment horizontal="center" vertical="center" wrapText="1"/>
    </xf>
    <xf numFmtId="9" fontId="16" fillId="14" borderId="1" xfId="0" applyNumberFormat="1" applyFont="1" applyFill="1" applyBorder="1" applyAlignment="1">
      <alignment horizontal="justify" vertical="center" wrapText="1"/>
    </xf>
    <xf numFmtId="0" fontId="16" fillId="14" borderId="1" xfId="0" applyFont="1" applyFill="1" applyBorder="1" applyAlignment="1">
      <alignment horizontal="justify" vertical="center"/>
    </xf>
    <xf numFmtId="0" fontId="16" fillId="14" borderId="10" xfId="0" applyFont="1" applyFill="1" applyBorder="1" applyAlignment="1">
      <alignment horizontal="justify"/>
    </xf>
    <xf numFmtId="9" fontId="16" fillId="14" borderId="4" xfId="0" applyNumberFormat="1" applyFont="1" applyFill="1" applyBorder="1" applyAlignment="1">
      <alignment horizontal="center" vertical="center" wrapText="1"/>
    </xf>
    <xf numFmtId="9" fontId="16" fillId="14" borderId="4" xfId="0" applyNumberFormat="1" applyFont="1" applyFill="1" applyBorder="1" applyAlignment="1">
      <alignment horizontal="justify" vertical="center" wrapText="1"/>
    </xf>
    <xf numFmtId="9" fontId="16" fillId="14" borderId="21" xfId="0" applyNumberFormat="1" applyFont="1" applyFill="1" applyBorder="1" applyAlignment="1">
      <alignment horizontal="justify" vertical="center" wrapText="1"/>
    </xf>
    <xf numFmtId="0" fontId="16" fillId="14" borderId="11" xfId="0" applyFont="1" applyFill="1" applyBorder="1" applyAlignment="1">
      <alignment horizontal="justify"/>
    </xf>
    <xf numFmtId="0" fontId="16" fillId="14" borderId="9" xfId="0" applyFont="1" applyFill="1" applyBorder="1" applyAlignment="1">
      <alignment horizontal="justify" vertical="center" wrapText="1"/>
    </xf>
    <xf numFmtId="0" fontId="5" fillId="14" borderId="9" xfId="0" applyFont="1" applyFill="1" applyBorder="1" applyAlignment="1">
      <alignment horizontal="justify" vertical="center" wrapText="1"/>
    </xf>
    <xf numFmtId="0" fontId="16" fillId="14" borderId="1" xfId="0" applyFont="1" applyFill="1" applyBorder="1" applyAlignment="1">
      <alignment horizontal="justify" vertical="center" wrapText="1"/>
    </xf>
    <xf numFmtId="0" fontId="16" fillId="14" borderId="2" xfId="0" applyFont="1" applyFill="1" applyBorder="1" applyAlignment="1">
      <alignment horizontal="justify"/>
    </xf>
    <xf numFmtId="0" fontId="16" fillId="14" borderId="7" xfId="0" applyFont="1" applyFill="1" applyBorder="1" applyAlignment="1">
      <alignment horizontal="justify" vertical="center" wrapText="1"/>
    </xf>
    <xf numFmtId="0" fontId="16" fillId="14" borderId="5" xfId="0" applyFont="1" applyFill="1" applyBorder="1" applyAlignment="1">
      <alignment horizontal="center" vertical="center"/>
    </xf>
    <xf numFmtId="9" fontId="16" fillId="14" borderId="5" xfId="0" applyNumberFormat="1" applyFont="1" applyFill="1" applyBorder="1" applyAlignment="1">
      <alignment horizontal="center" vertical="center"/>
    </xf>
    <xf numFmtId="0" fontId="16" fillId="14" borderId="5" xfId="0" applyFont="1" applyFill="1" applyBorder="1" applyAlignment="1">
      <alignment horizontal="justify"/>
    </xf>
    <xf numFmtId="0" fontId="16" fillId="14" borderId="13" xfId="0" applyFont="1" applyFill="1" applyBorder="1" applyAlignment="1">
      <alignment horizontal="center"/>
    </xf>
    <xf numFmtId="0" fontId="8" fillId="14" borderId="2" xfId="0" applyFont="1" applyFill="1" applyBorder="1" applyAlignment="1">
      <alignment horizontal="justify" vertical="center" wrapText="1"/>
    </xf>
    <xf numFmtId="0" fontId="16" fillId="14" borderId="2" xfId="0" applyFont="1" applyFill="1" applyBorder="1" applyAlignment="1">
      <alignment horizontal="justify" vertical="center" wrapText="1"/>
    </xf>
    <xf numFmtId="0" fontId="16" fillId="14" borderId="2" xfId="0" applyFont="1" applyFill="1" applyBorder="1" applyAlignment="1">
      <alignment horizontal="center"/>
    </xf>
    <xf numFmtId="10" fontId="16" fillId="14" borderId="2" xfId="0" applyNumberFormat="1" applyFont="1" applyFill="1" applyBorder="1" applyAlignment="1">
      <alignment horizontal="center" vertical="center" wrapText="1"/>
    </xf>
    <xf numFmtId="0" fontId="16" fillId="14" borderId="2" xfId="0" applyFont="1" applyFill="1" applyBorder="1"/>
    <xf numFmtId="0" fontId="8" fillId="14" borderId="5" xfId="0" applyFont="1" applyFill="1" applyBorder="1" applyAlignment="1">
      <alignment horizontal="center" vertical="center" wrapText="1"/>
    </xf>
    <xf numFmtId="0" fontId="16" fillId="14" borderId="21" xfId="0" applyFont="1" applyFill="1" applyBorder="1" applyAlignment="1">
      <alignment horizontal="center" vertical="center"/>
    </xf>
    <xf numFmtId="0" fontId="16" fillId="14" borderId="24" xfId="0" applyFont="1" applyFill="1" applyBorder="1" applyAlignment="1">
      <alignment horizontal="justify" vertical="center"/>
    </xf>
    <xf numFmtId="0" fontId="16" fillId="14" borderId="25" xfId="0" applyFont="1" applyFill="1" applyBorder="1" applyAlignment="1">
      <alignment horizontal="center" vertical="center" wrapText="1"/>
    </xf>
    <xf numFmtId="9" fontId="18" fillId="14" borderId="2" xfId="0" applyNumberFormat="1" applyFont="1" applyFill="1" applyBorder="1" applyAlignment="1">
      <alignment horizontal="center" vertical="center"/>
    </xf>
    <xf numFmtId="0" fontId="16" fillId="14" borderId="7" xfId="0" applyFont="1" applyFill="1" applyBorder="1" applyAlignment="1">
      <alignment horizontal="center"/>
    </xf>
    <xf numFmtId="9" fontId="18" fillId="14" borderId="4" xfId="0" applyNumberFormat="1" applyFont="1" applyFill="1" applyBorder="1" applyAlignment="1">
      <alignment horizontal="center" vertical="center"/>
    </xf>
    <xf numFmtId="0" fontId="0" fillId="14" borderId="13" xfId="0" applyFill="1" applyBorder="1"/>
    <xf numFmtId="0" fontId="5" fillId="14" borderId="12" xfId="0" applyFont="1" applyFill="1" applyBorder="1" applyAlignment="1">
      <alignment horizontal="center" vertical="center" wrapText="1"/>
    </xf>
    <xf numFmtId="0" fontId="16" fillId="14" borderId="26" xfId="0" applyFont="1" applyFill="1" applyBorder="1" applyAlignment="1">
      <alignment horizontal="center" vertical="center" wrapText="1"/>
    </xf>
    <xf numFmtId="0" fontId="16" fillId="14" borderId="26" xfId="0" applyFont="1" applyFill="1" applyBorder="1" applyAlignment="1">
      <alignment horizontal="center" vertical="center"/>
    </xf>
    <xf numFmtId="9" fontId="18" fillId="14" borderId="26" xfId="0" applyNumberFormat="1" applyFont="1" applyFill="1" applyBorder="1" applyAlignment="1">
      <alignment horizontal="center" vertical="center"/>
    </xf>
    <xf numFmtId="9" fontId="16" fillId="14" borderId="26" xfId="0" applyNumberFormat="1" applyFont="1" applyFill="1" applyBorder="1" applyAlignment="1">
      <alignment horizontal="justify" vertical="center" wrapText="1"/>
    </xf>
    <xf numFmtId="170" fontId="5" fillId="14" borderId="26" xfId="0" applyNumberFormat="1" applyFont="1" applyFill="1" applyBorder="1" applyAlignment="1">
      <alignment horizontal="center" vertical="center"/>
    </xf>
    <xf numFmtId="0" fontId="16" fillId="14" borderId="27" xfId="0" applyFont="1" applyFill="1" applyBorder="1" applyAlignment="1">
      <alignment horizontal="justify" vertical="center"/>
    </xf>
    <xf numFmtId="0" fontId="0" fillId="14" borderId="28" xfId="0" applyFill="1" applyBorder="1"/>
    <xf numFmtId="0" fontId="5" fillId="14" borderId="29" xfId="0" applyFont="1" applyFill="1" applyBorder="1" applyAlignment="1">
      <alignment horizontal="center" vertical="center" wrapText="1"/>
    </xf>
    <xf numFmtId="0" fontId="16" fillId="14" borderId="30" xfId="0" applyFont="1" applyFill="1" applyBorder="1" applyAlignment="1">
      <alignment horizontal="center" vertical="center" wrapText="1"/>
    </xf>
    <xf numFmtId="0" fontId="0" fillId="14" borderId="30" xfId="0" applyFill="1" applyBorder="1"/>
    <xf numFmtId="9" fontId="18" fillId="14" borderId="30" xfId="0" applyNumberFormat="1" applyFont="1" applyFill="1" applyBorder="1" applyAlignment="1">
      <alignment horizontal="center" vertical="center"/>
    </xf>
    <xf numFmtId="170" fontId="5" fillId="14" borderId="30" xfId="0" applyNumberFormat="1" applyFont="1" applyFill="1" applyBorder="1" applyAlignment="1">
      <alignment horizontal="center" vertical="center"/>
    </xf>
    <xf numFmtId="0" fontId="16" fillId="14" borderId="31" xfId="0" applyFont="1" applyFill="1" applyBorder="1" applyAlignment="1">
      <alignment horizontal="justify" vertical="center"/>
    </xf>
    <xf numFmtId="0" fontId="0" fillId="14" borderId="3" xfId="0" applyFill="1" applyBorder="1"/>
    <xf numFmtId="0" fontId="6" fillId="14" borderId="30" xfId="0" applyFont="1" applyFill="1" applyBorder="1"/>
    <xf numFmtId="9" fontId="16" fillId="14" borderId="30" xfId="0" applyNumberFormat="1" applyFont="1" applyFill="1" applyBorder="1" applyAlignment="1">
      <alignment horizontal="center" vertical="center"/>
    </xf>
    <xf numFmtId="0" fontId="5" fillId="14" borderId="30" xfId="0" applyFont="1" applyFill="1" applyBorder="1" applyAlignment="1">
      <alignment horizontal="center" vertical="center" wrapText="1"/>
    </xf>
    <xf numFmtId="0" fontId="16" fillId="14" borderId="30" xfId="0" applyFont="1" applyFill="1" applyBorder="1" applyAlignment="1">
      <alignment horizontal="justify" vertical="center"/>
    </xf>
    <xf numFmtId="0" fontId="6" fillId="14" borderId="32" xfId="0" applyFont="1" applyFill="1" applyBorder="1"/>
    <xf numFmtId="0" fontId="5" fillId="14" borderId="6" xfId="0" applyFont="1" applyFill="1" applyBorder="1" applyAlignment="1">
      <alignment horizontal="center" vertical="center" wrapText="1"/>
    </xf>
    <xf numFmtId="0" fontId="16" fillId="14" borderId="24" xfId="0" applyFont="1" applyFill="1" applyBorder="1" applyAlignment="1">
      <alignment horizontal="justify" vertical="center" wrapText="1"/>
    </xf>
    <xf numFmtId="0" fontId="16" fillId="14" borderId="24" xfId="0" applyFont="1" applyFill="1" applyBorder="1" applyAlignment="1">
      <alignment horizontal="center"/>
    </xf>
    <xf numFmtId="168" fontId="16" fillId="14" borderId="24" xfId="0" applyNumberFormat="1" applyFont="1" applyFill="1" applyBorder="1" applyAlignment="1">
      <alignment horizontal="center" vertical="center" wrapText="1"/>
    </xf>
    <xf numFmtId="0" fontId="16" fillId="14" borderId="24" xfId="0" applyFont="1" applyFill="1" applyBorder="1"/>
    <xf numFmtId="170" fontId="19" fillId="14" borderId="24" xfId="0" applyNumberFormat="1" applyFont="1" applyFill="1" applyBorder="1" applyAlignment="1">
      <alignment horizontal="center" vertical="center"/>
    </xf>
    <xf numFmtId="0" fontId="16" fillId="14" borderId="30" xfId="0" applyFont="1" applyFill="1" applyBorder="1" applyAlignment="1">
      <alignment horizontal="justify" vertical="center" wrapText="1"/>
    </xf>
    <xf numFmtId="0" fontId="16" fillId="14" borderId="30" xfId="0" applyFont="1" applyFill="1" applyBorder="1"/>
    <xf numFmtId="169" fontId="16" fillId="14" borderId="30" xfId="0" applyNumberFormat="1" applyFont="1" applyFill="1" applyBorder="1" applyAlignment="1">
      <alignment horizontal="center" vertical="center" wrapText="1"/>
    </xf>
    <xf numFmtId="168" fontId="16" fillId="14" borderId="30" xfId="0" applyNumberFormat="1" applyFont="1" applyFill="1" applyBorder="1" applyAlignment="1">
      <alignment horizontal="center" vertical="center" wrapText="1"/>
    </xf>
    <xf numFmtId="0" fontId="16" fillId="14" borderId="32" xfId="0" applyFont="1" applyFill="1" applyBorder="1" applyAlignment="1">
      <alignment horizontal="center" vertical="center" wrapText="1"/>
    </xf>
    <xf numFmtId="0" fontId="0" fillId="14" borderId="0" xfId="0" applyFill="1" applyBorder="1"/>
    <xf numFmtId="2" fontId="15" fillId="14" borderId="0" xfId="0" applyNumberFormat="1" applyFont="1" applyFill="1" applyBorder="1" applyAlignment="1">
      <alignment horizontal="right" vertical="center"/>
    </xf>
    <xf numFmtId="2" fontId="5" fillId="14" borderId="0" xfId="0" applyNumberFormat="1" applyFont="1" applyFill="1" applyBorder="1" applyAlignment="1">
      <alignment horizontal="right" vertical="center"/>
    </xf>
    <xf numFmtId="170" fontId="5" fillId="14" borderId="0" xfId="0" applyNumberFormat="1" applyFont="1" applyFill="1" applyBorder="1" applyAlignment="1">
      <alignment vertical="center"/>
    </xf>
    <xf numFmtId="0" fontId="0" fillId="14" borderId="0" xfId="0" applyFill="1" applyAlignment="1">
      <alignment vertical="center" wrapText="1"/>
    </xf>
    <xf numFmtId="1" fontId="31" fillId="14" borderId="0" xfId="0" applyNumberFormat="1" applyFont="1" applyFill="1" applyAlignment="1">
      <alignment vertical="center" wrapText="1"/>
    </xf>
    <xf numFmtId="170" fontId="32" fillId="14" borderId="0" xfId="0" applyNumberFormat="1" applyFont="1" applyFill="1"/>
    <xf numFmtId="170" fontId="31" fillId="14" borderId="0" xfId="0" applyNumberFormat="1" applyFont="1" applyFill="1" applyBorder="1" applyAlignment="1">
      <alignment vertical="center"/>
    </xf>
    <xf numFmtId="9" fontId="16" fillId="15" borderId="1" xfId="0" applyNumberFormat="1" applyFont="1" applyFill="1" applyBorder="1" applyAlignment="1">
      <alignment horizontal="center" vertical="center" wrapText="1"/>
    </xf>
    <xf numFmtId="0" fontId="0" fillId="0" borderId="0" xfId="0" applyProtection="1">
      <protection locked="0"/>
    </xf>
    <xf numFmtId="0" fontId="16" fillId="15" borderId="1" xfId="9" applyFont="1" applyFill="1" applyBorder="1" applyAlignment="1">
      <alignment horizontal="center" vertical="center" wrapText="1"/>
    </xf>
    <xf numFmtId="0" fontId="16" fillId="15" borderId="37" xfId="9" applyFont="1" applyFill="1" applyBorder="1" applyAlignment="1">
      <alignment horizontal="center" vertical="center" wrapText="1"/>
    </xf>
    <xf numFmtId="0" fontId="16" fillId="15" borderId="41" xfId="9" applyFont="1" applyFill="1" applyBorder="1" applyAlignment="1">
      <alignment horizontal="center" vertical="center" wrapText="1"/>
    </xf>
    <xf numFmtId="0" fontId="16" fillId="15" borderId="2" xfId="9" applyFont="1" applyFill="1" applyBorder="1" applyAlignment="1">
      <alignment horizontal="center" vertical="center" wrapText="1"/>
    </xf>
    <xf numFmtId="9" fontId="16" fillId="15" borderId="2" xfId="0" applyNumberFormat="1" applyFont="1" applyFill="1" applyBorder="1" applyAlignment="1">
      <alignment horizontal="center" vertical="center" wrapText="1"/>
    </xf>
    <xf numFmtId="0" fontId="16" fillId="15" borderId="37" xfId="0" applyFont="1" applyFill="1" applyBorder="1" applyAlignment="1">
      <alignment horizontal="center" vertical="center" wrapText="1"/>
    </xf>
    <xf numFmtId="9" fontId="8" fillId="15" borderId="1" xfId="9" applyNumberFormat="1" applyFont="1" applyFill="1" applyBorder="1" applyAlignment="1">
      <alignment horizontal="center" vertical="center" wrapText="1"/>
    </xf>
    <xf numFmtId="0" fontId="0" fillId="0" borderId="0" xfId="0" applyFont="1"/>
    <xf numFmtId="0" fontId="33" fillId="0" borderId="0" xfId="0" applyFont="1" applyFill="1" applyBorder="1" applyAlignment="1">
      <alignment horizontal="center" vertical="center" wrapText="1"/>
    </xf>
    <xf numFmtId="0" fontId="51" fillId="0" borderId="0" xfId="0" applyFont="1"/>
    <xf numFmtId="0" fontId="52" fillId="0" borderId="0" xfId="0" applyFont="1" applyAlignment="1">
      <alignment vertical="center" wrapText="1"/>
    </xf>
    <xf numFmtId="0" fontId="53" fillId="0" borderId="0" xfId="0" applyFont="1"/>
    <xf numFmtId="0" fontId="54" fillId="0" borderId="43" xfId="0" applyFont="1" applyBorder="1" applyAlignment="1">
      <alignment vertical="center"/>
    </xf>
    <xf numFmtId="0" fontId="55" fillId="0" borderId="0" xfId="0" applyFont="1"/>
    <xf numFmtId="0" fontId="54" fillId="0" borderId="0" xfId="0" applyFont="1" applyAlignment="1">
      <alignment vertical="center"/>
    </xf>
    <xf numFmtId="0" fontId="5" fillId="0" borderId="0" xfId="0" applyFont="1" applyAlignment="1">
      <alignment vertical="center"/>
    </xf>
    <xf numFmtId="0" fontId="56" fillId="17" borderId="55" xfId="0" applyFont="1" applyFill="1" applyBorder="1" applyAlignment="1">
      <alignment vertical="center"/>
    </xf>
    <xf numFmtId="0" fontId="7" fillId="18" borderId="60" xfId="0" applyFont="1" applyFill="1" applyBorder="1" applyAlignment="1">
      <alignment horizontal="center" vertical="center"/>
    </xf>
    <xf numFmtId="0" fontId="7" fillId="52" borderId="84" xfId="0" applyFont="1" applyFill="1" applyBorder="1" applyAlignment="1">
      <alignment horizontal="center" vertical="center" wrapText="1"/>
    </xf>
    <xf numFmtId="0" fontId="7" fillId="18" borderId="88" xfId="0" applyFont="1" applyFill="1" applyBorder="1" applyAlignment="1">
      <alignment horizontal="center" vertical="center" wrapText="1"/>
    </xf>
    <xf numFmtId="0" fontId="7" fillId="18" borderId="89" xfId="0" applyFont="1" applyFill="1" applyBorder="1" applyAlignment="1">
      <alignment horizontal="center" vertical="center" wrapText="1"/>
    </xf>
    <xf numFmtId="0" fontId="7" fillId="18" borderId="90" xfId="0" applyFont="1" applyFill="1" applyBorder="1" applyAlignment="1">
      <alignment horizontal="center" vertical="center" wrapText="1"/>
    </xf>
    <xf numFmtId="0" fontId="7" fillId="18" borderId="91" xfId="0" applyFont="1" applyFill="1" applyBorder="1" applyAlignment="1">
      <alignment horizontal="center" vertical="center" wrapText="1"/>
    </xf>
    <xf numFmtId="0" fontId="59" fillId="19" borderId="57" xfId="0" applyFont="1" applyFill="1" applyBorder="1" applyAlignment="1">
      <alignment horizontal="center" vertical="center" wrapText="1"/>
    </xf>
    <xf numFmtId="0" fontId="59" fillId="19" borderId="56" xfId="0" applyFont="1" applyFill="1" applyBorder="1" applyAlignment="1">
      <alignment horizontal="center" vertical="center" wrapText="1"/>
    </xf>
    <xf numFmtId="0" fontId="59" fillId="19" borderId="91" xfId="0" applyFont="1" applyFill="1" applyBorder="1" applyAlignment="1">
      <alignment horizontal="center" vertical="center" wrapText="1"/>
    </xf>
    <xf numFmtId="0" fontId="7" fillId="18" borderId="60" xfId="0" applyFont="1" applyFill="1" applyBorder="1" applyAlignment="1">
      <alignment horizontal="center" vertical="center" wrapText="1"/>
    </xf>
    <xf numFmtId="0" fontId="7" fillId="18" borderId="66" xfId="0" applyFont="1" applyFill="1" applyBorder="1" applyAlignment="1">
      <alignment horizontal="center" vertical="center" wrapText="1"/>
    </xf>
    <xf numFmtId="0" fontId="54" fillId="53" borderId="43" xfId="0" applyFont="1" applyFill="1" applyBorder="1" applyAlignment="1">
      <alignment vertical="center"/>
    </xf>
    <xf numFmtId="0" fontId="60" fillId="19" borderId="91" xfId="0" applyFont="1" applyFill="1" applyBorder="1" applyAlignment="1">
      <alignment horizontal="center" vertical="center" wrapText="1"/>
    </xf>
    <xf numFmtId="0" fontId="61" fillId="19" borderId="66" xfId="0" applyFont="1" applyFill="1" applyBorder="1" applyAlignment="1">
      <alignment horizontal="center" vertical="center" wrapText="1"/>
    </xf>
    <xf numFmtId="0" fontId="58" fillId="19" borderId="92" xfId="0" applyFont="1" applyFill="1" applyBorder="1" applyAlignment="1">
      <alignment horizontal="justify" vertical="top" wrapText="1"/>
    </xf>
    <xf numFmtId="0" fontId="3" fillId="0" borderId="0" xfId="0" applyFont="1"/>
    <xf numFmtId="0" fontId="61" fillId="19" borderId="56" xfId="0" applyFont="1" applyFill="1" applyBorder="1" applyAlignment="1">
      <alignment horizontal="center" vertical="center" wrapText="1"/>
    </xf>
    <xf numFmtId="0" fontId="62" fillId="19" borderId="60" xfId="0" applyFont="1" applyFill="1" applyBorder="1" applyAlignment="1">
      <alignment horizontal="center" vertical="center" wrapText="1"/>
    </xf>
    <xf numFmtId="0" fontId="7" fillId="0" borderId="3" xfId="0" applyFont="1" applyBorder="1" applyAlignment="1">
      <alignment horizontal="center" vertical="center" wrapText="1"/>
    </xf>
    <xf numFmtId="0" fontId="4" fillId="0" borderId="80" xfId="0" applyFont="1" applyFill="1" applyBorder="1" applyAlignment="1">
      <alignment horizontal="center" vertical="center" wrapText="1"/>
    </xf>
    <xf numFmtId="0" fontId="0" fillId="0" borderId="76" xfId="0" applyBorder="1"/>
    <xf numFmtId="0" fontId="3" fillId="0" borderId="76" xfId="0" applyFont="1" applyBorder="1" applyAlignment="1">
      <alignment horizontal="center" vertical="center" wrapText="1"/>
    </xf>
    <xf numFmtId="2" fontId="59" fillId="19" borderId="56" xfId="0" applyNumberFormat="1" applyFont="1" applyFill="1" applyBorder="1" applyAlignment="1">
      <alignment horizontal="center" vertical="center" wrapText="1"/>
    </xf>
    <xf numFmtId="0" fontId="60" fillId="19" borderId="56" xfId="0" applyFont="1" applyFill="1" applyBorder="1" applyAlignment="1">
      <alignment horizontal="center" vertical="center" wrapText="1"/>
    </xf>
    <xf numFmtId="0" fontId="6" fillId="0" borderId="0" xfId="0" applyFont="1"/>
    <xf numFmtId="0" fontId="5" fillId="14" borderId="41" xfId="0" applyFont="1" applyFill="1" applyBorder="1" applyAlignment="1">
      <alignment horizontal="center" vertical="center" wrapText="1"/>
    </xf>
    <xf numFmtId="0" fontId="5" fillId="14" borderId="38" xfId="0" applyFont="1" applyFill="1" applyBorder="1" applyAlignment="1">
      <alignment horizontal="center" vertical="center" wrapText="1"/>
    </xf>
    <xf numFmtId="170" fontId="5" fillId="14" borderId="2" xfId="4" applyNumberFormat="1" applyFont="1" applyFill="1" applyBorder="1" applyAlignment="1">
      <alignment horizontal="center" vertical="center" wrapText="1"/>
    </xf>
    <xf numFmtId="170" fontId="5" fillId="14" borderId="4" xfId="4" applyNumberFormat="1" applyFont="1" applyFill="1" applyBorder="1" applyAlignment="1">
      <alignment horizontal="center" vertical="center" wrapText="1"/>
    </xf>
    <xf numFmtId="0" fontId="5" fillId="14" borderId="23" xfId="0" applyFont="1" applyFill="1" applyBorder="1" applyAlignment="1">
      <alignment horizontal="center" vertical="center" wrapText="1"/>
    </xf>
    <xf numFmtId="0" fontId="5" fillId="14" borderId="37" xfId="0" applyFont="1" applyFill="1" applyBorder="1" applyAlignment="1">
      <alignment horizontal="center" vertical="center" wrapText="1"/>
    </xf>
    <xf numFmtId="170" fontId="19" fillId="14" borderId="24" xfId="0" applyNumberFormat="1" applyFont="1" applyFill="1" applyBorder="1" applyAlignment="1">
      <alignment horizontal="center" vertical="center"/>
    </xf>
    <xf numFmtId="170" fontId="19" fillId="14" borderId="21" xfId="0" applyNumberFormat="1" applyFont="1" applyFill="1" applyBorder="1" applyAlignment="1">
      <alignment horizontal="center" vertical="center"/>
    </xf>
    <xf numFmtId="170" fontId="5" fillId="14" borderId="2" xfId="0" applyNumberFormat="1" applyFont="1" applyFill="1" applyBorder="1" applyAlignment="1">
      <alignment horizontal="center" vertical="center"/>
    </xf>
    <xf numFmtId="170" fontId="5" fillId="14" borderId="4" xfId="0" applyNumberFormat="1" applyFont="1" applyFill="1" applyBorder="1" applyAlignment="1">
      <alignment horizontal="center" vertical="center"/>
    </xf>
    <xf numFmtId="0" fontId="5" fillId="14" borderId="6"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12" xfId="0" applyFont="1" applyFill="1" applyBorder="1" applyAlignment="1">
      <alignment horizontal="center" vertical="center" wrapText="1"/>
    </xf>
    <xf numFmtId="170" fontId="5" fillId="14" borderId="5" xfId="0" applyNumberFormat="1" applyFont="1" applyFill="1" applyBorder="1" applyAlignment="1">
      <alignment horizontal="center" vertical="center"/>
    </xf>
    <xf numFmtId="170" fontId="5" fillId="14" borderId="21" xfId="0" applyNumberFormat="1" applyFont="1" applyFill="1" applyBorder="1" applyAlignment="1">
      <alignment horizontal="center" vertical="center"/>
    </xf>
    <xf numFmtId="170" fontId="5" fillId="14" borderId="9" xfId="0" applyNumberFormat="1" applyFont="1" applyFill="1" applyBorder="1" applyAlignment="1">
      <alignment horizontal="center" vertical="center"/>
    </xf>
    <xf numFmtId="0" fontId="5" fillId="14" borderId="44"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16" fillId="14" borderId="5" xfId="0" applyFont="1" applyFill="1" applyBorder="1" applyAlignment="1">
      <alignment horizontal="center" vertical="center" wrapText="1"/>
    </xf>
    <xf numFmtId="2" fontId="5" fillId="14" borderId="2" xfId="0" applyNumberFormat="1" applyFont="1" applyFill="1" applyBorder="1" applyAlignment="1">
      <alignment horizontal="center" vertical="center"/>
    </xf>
    <xf numFmtId="2" fontId="5" fillId="14" borderId="5" xfId="0" applyNumberFormat="1" applyFont="1" applyFill="1" applyBorder="1" applyAlignment="1">
      <alignment horizontal="center" vertical="center"/>
    </xf>
    <xf numFmtId="170" fontId="5" fillId="14" borderId="24" xfId="0" applyNumberFormat="1" applyFont="1" applyFill="1" applyBorder="1" applyAlignment="1">
      <alignment horizontal="center" vertical="center"/>
    </xf>
    <xf numFmtId="0" fontId="16" fillId="14" borderId="24" xfId="0" applyFont="1" applyFill="1" applyBorder="1" applyAlignment="1">
      <alignment horizontal="center" vertical="center" wrapText="1"/>
    </xf>
    <xf numFmtId="0" fontId="16" fillId="14" borderId="21" xfId="0" applyFont="1" applyFill="1" applyBorder="1" applyAlignment="1">
      <alignment horizontal="center" vertical="center" wrapText="1"/>
    </xf>
    <xf numFmtId="170" fontId="5" fillId="14" borderId="24" xfId="0" applyNumberFormat="1" applyFont="1" applyFill="1" applyBorder="1" applyAlignment="1">
      <alignment horizontal="center" vertical="center" wrapText="1"/>
    </xf>
    <xf numFmtId="170" fontId="5" fillId="14" borderId="21" xfId="0" applyNumberFormat="1" applyFont="1" applyFill="1" applyBorder="1" applyAlignment="1">
      <alignment horizontal="center" vertical="center" wrapText="1"/>
    </xf>
    <xf numFmtId="0" fontId="16" fillId="14" borderId="24" xfId="0" applyFont="1" applyFill="1" applyBorder="1" applyAlignment="1">
      <alignment horizontal="justify" vertical="center"/>
    </xf>
    <xf numFmtId="0" fontId="16" fillId="14" borderId="21" xfId="0" applyFont="1" applyFill="1" applyBorder="1" applyAlignment="1">
      <alignment horizontal="justify" vertical="center"/>
    </xf>
    <xf numFmtId="0" fontId="0" fillId="14" borderId="44" xfId="0" applyFill="1" applyBorder="1" applyAlignment="1">
      <alignment horizontal="center" vertical="center" wrapText="1"/>
    </xf>
    <xf numFmtId="170" fontId="5" fillId="14" borderId="2" xfId="0" applyNumberFormat="1" applyFont="1" applyFill="1" applyBorder="1" applyAlignment="1">
      <alignment horizontal="center" vertical="center" wrapText="1"/>
    </xf>
    <xf numFmtId="170" fontId="5" fillId="14" borderId="5" xfId="0" applyNumberFormat="1" applyFont="1" applyFill="1" applyBorder="1" applyAlignment="1">
      <alignment horizontal="center" vertical="center" wrapText="1"/>
    </xf>
    <xf numFmtId="0" fontId="7" fillId="14" borderId="33" xfId="0" applyFont="1" applyFill="1" applyBorder="1" applyAlignment="1">
      <alignment horizontal="center"/>
    </xf>
    <xf numFmtId="0" fontId="7" fillId="14" borderId="34" xfId="0" applyFont="1" applyFill="1" applyBorder="1" applyAlignment="1">
      <alignment horizontal="center"/>
    </xf>
    <xf numFmtId="0" fontId="7" fillId="14" borderId="18" xfId="0" applyFont="1" applyFill="1" applyBorder="1" applyAlignment="1">
      <alignment horizontal="center"/>
    </xf>
    <xf numFmtId="0" fontId="7" fillId="14" borderId="35" xfId="0" applyFont="1" applyFill="1" applyBorder="1" applyAlignment="1">
      <alignment horizontal="center"/>
    </xf>
    <xf numFmtId="0" fontId="7" fillId="14" borderId="0" xfId="0" applyFont="1" applyFill="1" applyBorder="1" applyAlignment="1">
      <alignment horizontal="center"/>
    </xf>
    <xf numFmtId="0" fontId="7" fillId="14" borderId="36" xfId="0" applyFont="1" applyFill="1" applyBorder="1" applyAlignment="1">
      <alignment horizontal="center"/>
    </xf>
    <xf numFmtId="0" fontId="5" fillId="14" borderId="33" xfId="0" applyFont="1" applyFill="1" applyBorder="1" applyAlignment="1">
      <alignment horizontal="center" vertical="center" wrapText="1"/>
    </xf>
    <xf numFmtId="0" fontId="5" fillId="14" borderId="34"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14" borderId="20" xfId="0" applyFont="1" applyFill="1" applyBorder="1" applyAlignment="1">
      <alignment horizontal="center" vertical="center" wrapText="1"/>
    </xf>
    <xf numFmtId="0" fontId="5" fillId="14" borderId="19"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43" xfId="0" applyFont="1" applyFill="1" applyBorder="1" applyAlignment="1">
      <alignment horizontal="center" vertical="center" wrapText="1"/>
    </xf>
    <xf numFmtId="0" fontId="5" fillId="14" borderId="17" xfId="0" applyFont="1" applyFill="1" applyBorder="1" applyAlignment="1">
      <alignment horizontal="center" vertical="top" wrapText="1"/>
    </xf>
    <xf numFmtId="0" fontId="5" fillId="14" borderId="42" xfId="0" applyFont="1" applyFill="1" applyBorder="1" applyAlignment="1">
      <alignment horizontal="center" vertical="top" wrapText="1"/>
    </xf>
    <xf numFmtId="0" fontId="8" fillId="0" borderId="0" xfId="0" applyFont="1" applyAlignment="1">
      <alignment horizontal="left" vertical="center" wrapText="1"/>
    </xf>
    <xf numFmtId="0" fontId="8" fillId="0" borderId="0" xfId="0" applyFont="1" applyAlignment="1">
      <alignment vertical="center" wrapText="1"/>
    </xf>
    <xf numFmtId="0" fontId="4" fillId="0" borderId="0" xfId="0" applyFont="1" applyAlignment="1">
      <alignment horizontal="justify"/>
    </xf>
    <xf numFmtId="0" fontId="10" fillId="14" borderId="17" xfId="0" applyFont="1" applyFill="1" applyBorder="1" applyAlignment="1">
      <alignment horizontal="center"/>
    </xf>
    <xf numFmtId="0" fontId="10" fillId="14" borderId="42" xfId="0" applyFont="1" applyFill="1" applyBorder="1" applyAlignment="1">
      <alignment horizontal="center"/>
    </xf>
    <xf numFmtId="0" fontId="10" fillId="14" borderId="43" xfId="0" applyFont="1" applyFill="1" applyBorder="1" applyAlignment="1">
      <alignment horizontal="center"/>
    </xf>
    <xf numFmtId="0" fontId="4" fillId="0" borderId="46"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2" xfId="0" applyFont="1" applyBorder="1" applyAlignment="1">
      <alignment horizontal="justify" vertical="center" wrapText="1"/>
    </xf>
    <xf numFmtId="0" fontId="8" fillId="2" borderId="51"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9" xfId="0" applyFont="1" applyFill="1" applyBorder="1" applyAlignment="1">
      <alignment horizontal="justify" vertical="center" wrapText="1"/>
    </xf>
    <xf numFmtId="0" fontId="4" fillId="3" borderId="52" xfId="0" applyFont="1" applyFill="1" applyBorder="1" applyAlignment="1">
      <alignment horizontal="justify" vertical="center" wrapText="1"/>
    </xf>
    <xf numFmtId="0" fontId="4" fillId="4" borderId="0" xfId="0" applyFont="1" applyFill="1" applyAlignment="1">
      <alignment vertical="center" wrapText="1"/>
    </xf>
    <xf numFmtId="0" fontId="8" fillId="4" borderId="0" xfId="0" applyFont="1" applyFill="1" applyAlignment="1">
      <alignment vertical="center" wrapText="1"/>
    </xf>
    <xf numFmtId="0" fontId="4" fillId="0" borderId="4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4" xfId="0" applyFont="1" applyBorder="1" applyAlignment="1">
      <alignment horizontal="center" vertical="center" wrapText="1"/>
    </xf>
    <xf numFmtId="0" fontId="4" fillId="9" borderId="2"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4" fillId="10" borderId="33" xfId="0" applyFont="1" applyFill="1" applyBorder="1" applyAlignment="1">
      <alignment horizontal="center" vertical="center" wrapText="1"/>
    </xf>
    <xf numFmtId="0" fontId="4" fillId="10" borderId="34" xfId="0" applyFont="1" applyFill="1" applyBorder="1" applyAlignment="1">
      <alignment horizontal="center" vertical="center" wrapText="1"/>
    </xf>
    <xf numFmtId="0" fontId="4" fillId="10" borderId="18"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8" fillId="8" borderId="35" xfId="0" applyFont="1" applyFill="1" applyBorder="1" applyAlignment="1">
      <alignment horizontal="center"/>
    </xf>
    <xf numFmtId="0" fontId="8" fillId="8" borderId="0" xfId="0" applyFont="1" applyFill="1" applyBorder="1" applyAlignment="1">
      <alignment horizontal="center"/>
    </xf>
    <xf numFmtId="0" fontId="4" fillId="0" borderId="0" xfId="0" applyFont="1" applyAlignment="1">
      <alignment horizontal="center" vertical="center" wrapText="1"/>
    </xf>
    <xf numFmtId="0" fontId="4" fillId="3" borderId="0" xfId="0" applyFont="1" applyFill="1" applyAlignment="1">
      <alignment vertical="center" wrapText="1"/>
    </xf>
    <xf numFmtId="0" fontId="8" fillId="3" borderId="0" xfId="0" applyFont="1" applyFill="1" applyAlignment="1">
      <alignment vertical="center" wrapText="1"/>
    </xf>
    <xf numFmtId="0" fontId="4" fillId="0" borderId="0" xfId="0" applyFont="1" applyAlignment="1">
      <alignment vertical="center" wrapText="1"/>
    </xf>
    <xf numFmtId="0" fontId="51" fillId="0" borderId="0" xfId="0" applyFont="1" applyAlignment="1">
      <alignment horizontal="center"/>
    </xf>
    <xf numFmtId="0" fontId="52" fillId="0" borderId="15" xfId="0" applyFont="1" applyBorder="1" applyAlignment="1">
      <alignment horizontal="center" vertical="center" wrapText="1"/>
    </xf>
    <xf numFmtId="0" fontId="54" fillId="0" borderId="17" xfId="0" applyFont="1" applyBorder="1" applyAlignment="1">
      <alignment horizontal="left" vertical="center"/>
    </xf>
    <xf numFmtId="0" fontId="54" fillId="0" borderId="42" xfId="0" applyFont="1" applyBorder="1" applyAlignment="1">
      <alignment horizontal="left" vertical="center"/>
    </xf>
    <xf numFmtId="0" fontId="54" fillId="0" borderId="43" xfId="0" applyFont="1" applyBorder="1" applyAlignment="1">
      <alignment horizontal="left" vertical="center"/>
    </xf>
    <xf numFmtId="0" fontId="54" fillId="0" borderId="83" xfId="0" applyFont="1" applyBorder="1" applyAlignment="1">
      <alignment horizontal="left" vertical="center"/>
    </xf>
    <xf numFmtId="0" fontId="7" fillId="18" borderId="56" xfId="0" applyFont="1" applyFill="1" applyBorder="1" applyAlignment="1">
      <alignment horizontal="center" vertical="center" wrapText="1"/>
    </xf>
    <xf numFmtId="0" fontId="7" fillId="18" borderId="60" xfId="0" applyFont="1" applyFill="1" applyBorder="1" applyAlignment="1">
      <alignment horizontal="center" vertical="center" wrapText="1"/>
    </xf>
    <xf numFmtId="0" fontId="7" fillId="18" borderId="66" xfId="0" applyFont="1" applyFill="1" applyBorder="1" applyAlignment="1">
      <alignment horizontal="center" vertical="center" wrapText="1"/>
    </xf>
    <xf numFmtId="0" fontId="7" fillId="18" borderId="59" xfId="0" applyFont="1" applyFill="1" applyBorder="1" applyAlignment="1">
      <alignment horizontal="center" vertical="center" wrapText="1"/>
    </xf>
    <xf numFmtId="0" fontId="7" fillId="18" borderId="61" xfId="0" applyFont="1" applyFill="1" applyBorder="1" applyAlignment="1">
      <alignment horizontal="center" vertical="center" wrapText="1"/>
    </xf>
    <xf numFmtId="0" fontId="7" fillId="18" borderId="64" xfId="0" applyFont="1" applyFill="1" applyBorder="1" applyAlignment="1">
      <alignment horizontal="center" vertical="center" wrapText="1"/>
    </xf>
    <xf numFmtId="0" fontId="54" fillId="53" borderId="17" xfId="0" applyFont="1" applyFill="1" applyBorder="1" applyAlignment="1">
      <alignment horizontal="left" vertical="center"/>
    </xf>
    <xf numFmtId="0" fontId="54" fillId="53" borderId="42" xfId="0" applyFont="1" applyFill="1" applyBorder="1" applyAlignment="1">
      <alignment horizontal="left" vertical="center"/>
    </xf>
    <xf numFmtId="0" fontId="54" fillId="53" borderId="43" xfId="0" applyFont="1" applyFill="1" applyBorder="1" applyAlignment="1">
      <alignment horizontal="left" vertical="center"/>
    </xf>
    <xf numFmtId="0" fontId="54" fillId="53" borderId="83" xfId="0" applyFont="1" applyFill="1" applyBorder="1" applyAlignment="1">
      <alignment horizontal="left" vertical="center"/>
    </xf>
    <xf numFmtId="0" fontId="54" fillId="53" borderId="40" xfId="0" applyFont="1" applyFill="1" applyBorder="1" applyAlignment="1">
      <alignment horizontal="left"/>
    </xf>
    <xf numFmtId="0" fontId="54" fillId="53" borderId="45" xfId="0" applyFont="1" applyFill="1" applyBorder="1" applyAlignment="1">
      <alignment horizontal="left"/>
    </xf>
    <xf numFmtId="0" fontId="54" fillId="53" borderId="46" xfId="0" applyFont="1" applyFill="1" applyBorder="1" applyAlignment="1">
      <alignment horizontal="left"/>
    </xf>
    <xf numFmtId="0" fontId="56" fillId="16" borderId="63" xfId="0" applyFont="1" applyFill="1" applyBorder="1" applyAlignment="1">
      <alignment horizontal="center" vertical="center" wrapText="1"/>
    </xf>
    <xf numFmtId="0" fontId="25" fillId="51" borderId="53" xfId="0" applyFont="1" applyFill="1" applyBorder="1" applyAlignment="1">
      <alignment horizontal="center" vertical="center"/>
    </xf>
    <xf numFmtId="0" fontId="60" fillId="19" borderId="56" xfId="7" applyFont="1" applyFill="1" applyBorder="1" applyAlignment="1">
      <alignment horizontal="center" vertical="center" wrapText="1"/>
    </xf>
    <xf numFmtId="0" fontId="60" fillId="19" borderId="60" xfId="7" applyFont="1" applyFill="1" applyBorder="1" applyAlignment="1">
      <alignment horizontal="center" vertical="center" wrapText="1"/>
    </xf>
    <xf numFmtId="0" fontId="7" fillId="18" borderId="54" xfId="0" applyFont="1" applyFill="1" applyBorder="1" applyAlignment="1">
      <alignment horizontal="center" vertical="center" wrapText="1"/>
    </xf>
    <xf numFmtId="0" fontId="7" fillId="18" borderId="53" xfId="0" applyFont="1" applyFill="1" applyBorder="1" applyAlignment="1">
      <alignment horizontal="center" vertical="center" wrapText="1"/>
    </xf>
    <xf numFmtId="0" fontId="7" fillId="18" borderId="65" xfId="0" applyFont="1" applyFill="1" applyBorder="1" applyAlignment="1">
      <alignment horizontal="center" vertical="center" wrapText="1"/>
    </xf>
    <xf numFmtId="0" fontId="7" fillId="18" borderId="62" xfId="0" applyFont="1" applyFill="1" applyBorder="1" applyAlignment="1">
      <alignment horizontal="center" vertical="center" wrapText="1"/>
    </xf>
    <xf numFmtId="0" fontId="58" fillId="18" borderId="61" xfId="0" applyFont="1" applyFill="1" applyBorder="1" applyAlignment="1">
      <alignment horizontal="center" vertical="center" wrapText="1"/>
    </xf>
    <xf numFmtId="0" fontId="58" fillId="18" borderId="64" xfId="0" applyFont="1" applyFill="1" applyBorder="1" applyAlignment="1">
      <alignment horizontal="center" vertical="center" wrapText="1"/>
    </xf>
    <xf numFmtId="0" fontId="58" fillId="18" borderId="60" xfId="0" applyFont="1" applyFill="1" applyBorder="1" applyAlignment="1">
      <alignment horizontal="center" vertical="center" wrapText="1"/>
    </xf>
    <xf numFmtId="0" fontId="58" fillId="18" borderId="6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87" xfId="0" applyFont="1" applyFill="1" applyBorder="1" applyAlignment="1">
      <alignment horizontal="center" vertical="center" wrapText="1"/>
    </xf>
    <xf numFmtId="0" fontId="57" fillId="16" borderId="57" xfId="0" applyFont="1" applyFill="1" applyBorder="1" applyAlignment="1">
      <alignment horizontal="center" vertical="center" wrapText="1"/>
    </xf>
    <xf numFmtId="0" fontId="57" fillId="16" borderId="59" xfId="0" applyFont="1" applyFill="1" applyBorder="1" applyAlignment="1">
      <alignment horizontal="center" vertical="center" wrapText="1"/>
    </xf>
    <xf numFmtId="0" fontId="57" fillId="16" borderId="58" xfId="0" applyFont="1" applyFill="1" applyBorder="1" applyAlignment="1">
      <alignment horizontal="center" vertical="center" wrapText="1"/>
    </xf>
    <xf numFmtId="0" fontId="7" fillId="18" borderId="57" xfId="0" applyFont="1" applyFill="1" applyBorder="1" applyAlignment="1">
      <alignment horizontal="center" vertical="center" wrapText="1"/>
    </xf>
    <xf numFmtId="0" fontId="7" fillId="18" borderId="58" xfId="0" applyFont="1" applyFill="1" applyBorder="1" applyAlignment="1">
      <alignment horizontal="center" vertical="center" wrapText="1"/>
    </xf>
    <xf numFmtId="0" fontId="7" fillId="18" borderId="0" xfId="0" applyFont="1" applyFill="1" applyAlignment="1">
      <alignment horizontal="center" vertical="center" wrapText="1"/>
    </xf>
    <xf numFmtId="0" fontId="7" fillId="18" borderId="63" xfId="0" applyFont="1" applyFill="1" applyBorder="1" applyAlignment="1">
      <alignment horizontal="center" vertical="center" wrapText="1"/>
    </xf>
    <xf numFmtId="0" fontId="63" fillId="0" borderId="15" xfId="0" applyFont="1" applyBorder="1" applyAlignment="1">
      <alignment horizontal="center" vertical="center" wrapText="1"/>
    </xf>
    <xf numFmtId="0" fontId="28" fillId="0" borderId="17" xfId="0" applyFont="1" applyBorder="1" applyAlignment="1">
      <alignment horizontal="left" vertical="center"/>
    </xf>
    <xf numFmtId="0" fontId="28" fillId="0" borderId="42" xfId="0" applyFont="1" applyBorder="1" applyAlignment="1">
      <alignment horizontal="left" vertical="center"/>
    </xf>
    <xf numFmtId="0" fontId="28" fillId="0" borderId="17"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17" xfId="0" applyFont="1" applyBorder="1" applyAlignment="1">
      <alignment horizontal="left" vertical="center"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43" xfId="0" applyFont="1" applyBorder="1" applyAlignment="1">
      <alignment horizontal="left" vertical="center"/>
    </xf>
    <xf numFmtId="0" fontId="28" fillId="0" borderId="34" xfId="0" applyFont="1" applyBorder="1" applyAlignment="1">
      <alignment horizontal="center" vertical="center"/>
    </xf>
    <xf numFmtId="0" fontId="34" fillId="0" borderId="77" xfId="0" applyFont="1" applyBorder="1" applyAlignment="1">
      <alignment horizontal="center" vertical="center"/>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cellXfs>
  <cellStyles count="70">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o" xfId="21" builtinId="26" customBuiltin="1"/>
    <cellStyle name="Cálculo" xfId="26" builtinId="22" customBuiltin="1"/>
    <cellStyle name="Celda de comprobación" xfId="28" builtinId="23" customBuiltin="1"/>
    <cellStyle name="Celda vinculada" xfId="27" builtinId="24" customBuiltin="1"/>
    <cellStyle name="Encabezado 1" xfId="17" builtinId="16" customBuiltin="1"/>
    <cellStyle name="Encabezado 4" xfId="20"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4" builtinId="20" customBuiltin="1"/>
    <cellStyle name="Euro" xfId="1" xr:uid="{00000000-0005-0000-0000-00001F000000}"/>
    <cellStyle name="Euro 2" xfId="2" xr:uid="{00000000-0005-0000-0000-000020000000}"/>
    <cellStyle name="Euro 3" xfId="3" xr:uid="{00000000-0005-0000-0000-000021000000}"/>
    <cellStyle name="Incorrecto" xfId="22" builtinId="27" customBuiltin="1"/>
    <cellStyle name="Millares 2" xfId="4" xr:uid="{00000000-0005-0000-0000-000023000000}"/>
    <cellStyle name="Millares 2 2" xfId="59" xr:uid="{00000000-0005-0000-0000-000024000000}"/>
    <cellStyle name="Millares 2 3" xfId="65" xr:uid="{00000000-0005-0000-0000-000025000000}"/>
    <cellStyle name="Millares 3" xfId="56" xr:uid="{00000000-0005-0000-0000-000026000000}"/>
    <cellStyle name="Millares 4" xfId="57" xr:uid="{00000000-0005-0000-0000-000027000000}"/>
    <cellStyle name="Moneda 2" xfId="5" xr:uid="{00000000-0005-0000-0000-000028000000}"/>
    <cellStyle name="Moneda 2 2" xfId="60" xr:uid="{00000000-0005-0000-0000-000029000000}"/>
    <cellStyle name="Moneda 2 3" xfId="66" xr:uid="{00000000-0005-0000-0000-00002A000000}"/>
    <cellStyle name="Neutral" xfId="23" builtinId="28" customBuiltin="1"/>
    <cellStyle name="Normal" xfId="0" builtinId="0" customBuiltin="1"/>
    <cellStyle name="Normal 2" xfId="6" xr:uid="{00000000-0005-0000-0000-00002D000000}"/>
    <cellStyle name="Normal 2 2" xfId="7" xr:uid="{00000000-0005-0000-0000-00002E000000}"/>
    <cellStyle name="Normal 3" xfId="8" xr:uid="{00000000-0005-0000-0000-00002F000000}"/>
    <cellStyle name="Normal 3 2" xfId="61" xr:uid="{00000000-0005-0000-0000-000030000000}"/>
    <cellStyle name="Normal 4" xfId="9" xr:uid="{00000000-0005-0000-0000-000031000000}"/>
    <cellStyle name="Normal 4 2" xfId="62" xr:uid="{00000000-0005-0000-0000-000032000000}"/>
    <cellStyle name="Normal 5" xfId="13" xr:uid="{00000000-0005-0000-0000-000033000000}"/>
    <cellStyle name="Normal 6" xfId="15" xr:uid="{00000000-0005-0000-0000-000034000000}"/>
    <cellStyle name="Normal 7" xfId="14" xr:uid="{00000000-0005-0000-0000-000035000000}"/>
    <cellStyle name="Notas 2" xfId="58" xr:uid="{00000000-0005-0000-0000-000036000000}"/>
    <cellStyle name="Porcentaje" xfId="10" xr:uid="{00000000-0005-0000-0000-000037000000}"/>
    <cellStyle name="Porcentaje 2" xfId="67" xr:uid="{00000000-0005-0000-0000-000038000000}"/>
    <cellStyle name="Porcentual 2" xfId="11" xr:uid="{00000000-0005-0000-0000-000039000000}"/>
    <cellStyle name="Porcentual 2 2" xfId="63" xr:uid="{00000000-0005-0000-0000-00003A000000}"/>
    <cellStyle name="Porcentual 2 3" xfId="68" xr:uid="{00000000-0005-0000-0000-00003B000000}"/>
    <cellStyle name="Porcentual 3" xfId="12" xr:uid="{00000000-0005-0000-0000-00003C000000}"/>
    <cellStyle name="Porcentual 3 2" xfId="64" xr:uid="{00000000-0005-0000-0000-00003D000000}"/>
    <cellStyle name="Porcentual 3 3" xfId="69" xr:uid="{00000000-0005-0000-0000-00003E000000}"/>
    <cellStyle name="Salida" xfId="25" builtinId="21" customBuiltin="1"/>
    <cellStyle name="Texto de advertencia" xfId="29" builtinId="11" customBuiltin="1"/>
    <cellStyle name="Texto explicativo" xfId="30" builtinId="53" customBuiltin="1"/>
    <cellStyle name="Título" xfId="16" builtinId="15" customBuiltin="1"/>
    <cellStyle name="Título 2" xfId="18" builtinId="17" customBuiltin="1"/>
    <cellStyle name="Título 3" xfId="19" builtinId="18" customBuiltin="1"/>
    <cellStyle name="Total" xfId="3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0</xdr:row>
      <xdr:rowOff>0</xdr:rowOff>
    </xdr:from>
    <xdr:to>
      <xdr:col>4</xdr:col>
      <xdr:colOff>0</xdr:colOff>
      <xdr:row>1</xdr:row>
      <xdr:rowOff>936048</xdr:rowOff>
    </xdr:to>
    <xdr:pic>
      <xdr:nvPicPr>
        <xdr:cNvPr id="4" name="1 Imagen" descr="logo final Ministerio de HAcienda-01">
          <a:extLst>
            <a:ext uri="{FF2B5EF4-FFF2-40B4-BE49-F238E27FC236}">
              <a16:creationId xmlns:a16="http://schemas.microsoft.com/office/drawing/2014/main" id="{4A17CC4A-30EA-49AC-882B-A86A4F85D5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0"/>
          <a:ext cx="1095375" cy="666750"/>
        </a:xfrm>
        <a:prstGeom prst="rect">
          <a:avLst/>
        </a:prstGeom>
        <a:noFill/>
        <a:ln>
          <a:noFill/>
        </a:ln>
      </xdr:spPr>
    </xdr:pic>
    <xdr:clientData/>
  </xdr:twoCellAnchor>
  <xdr:twoCellAnchor editAs="oneCell">
    <xdr:from>
      <xdr:col>0</xdr:col>
      <xdr:colOff>191861</xdr:colOff>
      <xdr:row>0</xdr:row>
      <xdr:rowOff>70001</xdr:rowOff>
    </xdr:from>
    <xdr:to>
      <xdr:col>1</xdr:col>
      <xdr:colOff>628650</xdr:colOff>
      <xdr:row>1</xdr:row>
      <xdr:rowOff>981075</xdr:rowOff>
    </xdr:to>
    <xdr:pic>
      <xdr:nvPicPr>
        <xdr:cNvPr id="5" name="2 Imagen">
          <a:extLst>
            <a:ext uri="{FF2B5EF4-FFF2-40B4-BE49-F238E27FC236}">
              <a16:creationId xmlns:a16="http://schemas.microsoft.com/office/drawing/2014/main" id="{1CD3D546-8AB6-44DE-88B8-ADCB8AF3E99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861" y="70001"/>
          <a:ext cx="1370239" cy="6348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opLeftCell="E22" workbookViewId="0">
      <selection activeCell="J44" sqref="J44"/>
    </sheetView>
  </sheetViews>
  <sheetFormatPr baseColWidth="10" defaultRowHeight="12.75" x14ac:dyDescent="0.2"/>
  <cols>
    <col min="1" max="1" width="38.140625" bestFit="1" customWidth="1"/>
    <col min="4" max="4" width="18.7109375" customWidth="1"/>
  </cols>
  <sheetData>
    <row r="1" spans="1:11" ht="15" x14ac:dyDescent="0.25">
      <c r="A1" s="10" t="s">
        <v>33</v>
      </c>
    </row>
    <row r="2" spans="1:11" ht="15" x14ac:dyDescent="0.25">
      <c r="A2" s="10"/>
      <c r="J2">
        <v>550</v>
      </c>
    </row>
    <row r="3" spans="1:11" ht="15" x14ac:dyDescent="0.25">
      <c r="A3" s="1" t="s">
        <v>34</v>
      </c>
      <c r="B3" s="10"/>
      <c r="C3" s="10"/>
      <c r="D3" s="10"/>
      <c r="E3" s="10"/>
      <c r="F3" s="10"/>
      <c r="G3" s="10"/>
      <c r="H3" t="s">
        <v>122</v>
      </c>
      <c r="I3">
        <v>9000</v>
      </c>
      <c r="J3">
        <f>$J$2*I3/1000000</f>
        <v>4.95</v>
      </c>
      <c r="K3" t="str">
        <f>CONCATENATE(H3,"=¢",J3,", ")</f>
        <v xml:space="preserve">Oracle (motor de base de datos)=¢4,95, </v>
      </c>
    </row>
    <row r="4" spans="1:11" ht="15" x14ac:dyDescent="0.25">
      <c r="A4" s="10"/>
      <c r="B4" s="10"/>
      <c r="C4" s="10"/>
      <c r="D4" s="10"/>
      <c r="E4" s="10"/>
      <c r="F4" s="10"/>
      <c r="G4" s="10"/>
      <c r="H4" t="s">
        <v>123</v>
      </c>
      <c r="I4">
        <v>2700</v>
      </c>
      <c r="J4">
        <f t="shared" ref="J4:J14" si="0">$J$2*I4/1000000</f>
        <v>1.4850000000000001</v>
      </c>
      <c r="K4" t="str">
        <f t="shared" ref="K4:K14" si="1">CONCATENATE(H4,"=¢",J4,", ")</f>
        <v xml:space="preserve">Symantec  (software para realizar respaldos)=¢1,485, </v>
      </c>
    </row>
    <row r="5" spans="1:11" ht="15" x14ac:dyDescent="0.25">
      <c r="A5" s="1" t="s">
        <v>35</v>
      </c>
      <c r="B5" s="10"/>
      <c r="C5" s="1" t="s">
        <v>36</v>
      </c>
      <c r="D5" s="10"/>
      <c r="E5" s="246" t="s">
        <v>37</v>
      </c>
      <c r="F5" s="246"/>
      <c r="G5" s="10"/>
      <c r="H5" t="s">
        <v>124</v>
      </c>
      <c r="I5">
        <v>2300</v>
      </c>
      <c r="J5">
        <f t="shared" si="0"/>
        <v>1.2649999999999999</v>
      </c>
      <c r="K5" t="str">
        <f t="shared" si="1"/>
        <v xml:space="preserve">Vmware =¢1,265, </v>
      </c>
    </row>
    <row r="6" spans="1:11" ht="15" x14ac:dyDescent="0.25">
      <c r="A6" s="1" t="s">
        <v>38</v>
      </c>
      <c r="B6" s="10"/>
      <c r="C6" s="1" t="s">
        <v>39</v>
      </c>
      <c r="D6" s="10"/>
      <c r="E6" s="246" t="s">
        <v>37</v>
      </c>
      <c r="F6" s="246"/>
      <c r="G6" s="10"/>
      <c r="H6" t="s">
        <v>125</v>
      </c>
      <c r="I6">
        <v>5000</v>
      </c>
      <c r="J6">
        <f t="shared" si="0"/>
        <v>2.75</v>
      </c>
      <c r="K6" t="str">
        <f t="shared" si="1"/>
        <v xml:space="preserve">McAfee=¢2,75, </v>
      </c>
    </row>
    <row r="7" spans="1:11" ht="15" x14ac:dyDescent="0.25">
      <c r="A7" s="1" t="s">
        <v>40</v>
      </c>
      <c r="B7" s="10"/>
      <c r="C7" s="1" t="s">
        <v>41</v>
      </c>
      <c r="D7" s="10"/>
      <c r="E7" s="246" t="s">
        <v>37</v>
      </c>
      <c r="F7" s="246"/>
      <c r="G7" s="10"/>
      <c r="H7" t="s">
        <v>126</v>
      </c>
      <c r="I7">
        <v>3100</v>
      </c>
      <c r="J7">
        <f t="shared" si="0"/>
        <v>1.7050000000000001</v>
      </c>
      <c r="K7" t="str">
        <f t="shared" si="1"/>
        <v xml:space="preserve">Fortigate (firewall)=¢1,705, </v>
      </c>
    </row>
    <row r="8" spans="1:11" ht="15" x14ac:dyDescent="0.25">
      <c r="A8" s="246" t="s">
        <v>42</v>
      </c>
      <c r="B8" s="246"/>
      <c r="C8" s="1" t="s">
        <v>39</v>
      </c>
      <c r="D8" s="10"/>
      <c r="E8" s="246" t="s">
        <v>37</v>
      </c>
      <c r="F8" s="246"/>
      <c r="G8" s="10"/>
      <c r="H8" t="s">
        <v>127</v>
      </c>
      <c r="I8">
        <v>2000</v>
      </c>
      <c r="J8">
        <f t="shared" si="0"/>
        <v>1.1000000000000001</v>
      </c>
      <c r="K8" t="str">
        <f t="shared" si="1"/>
        <v xml:space="preserve">Lotus=¢1,1, </v>
      </c>
    </row>
    <row r="9" spans="1:11" ht="15" x14ac:dyDescent="0.25">
      <c r="A9" s="1" t="s">
        <v>43</v>
      </c>
      <c r="B9" s="10"/>
      <c r="C9" s="1" t="s">
        <v>44</v>
      </c>
      <c r="D9" s="10"/>
      <c r="E9" s="246" t="s">
        <v>37</v>
      </c>
      <c r="F9" s="246"/>
      <c r="G9" s="10"/>
      <c r="H9" t="s">
        <v>128</v>
      </c>
      <c r="I9">
        <v>700</v>
      </c>
      <c r="J9">
        <f t="shared" si="0"/>
        <v>0.38500000000000001</v>
      </c>
      <c r="K9" t="str">
        <f t="shared" si="1"/>
        <v xml:space="preserve">Forti analizer=¢0,385, </v>
      </c>
    </row>
    <row r="10" spans="1:11" ht="15" x14ac:dyDescent="0.25">
      <c r="A10" s="1" t="s">
        <v>45</v>
      </c>
      <c r="B10" s="10"/>
      <c r="C10" s="1" t="s">
        <v>46</v>
      </c>
      <c r="D10" s="10"/>
      <c r="E10" s="246" t="s">
        <v>37</v>
      </c>
      <c r="F10" s="246"/>
      <c r="G10" s="10"/>
      <c r="H10" t="s">
        <v>129</v>
      </c>
      <c r="I10">
        <v>1200</v>
      </c>
      <c r="J10">
        <f t="shared" si="0"/>
        <v>0.66</v>
      </c>
      <c r="K10" t="str">
        <f t="shared" si="1"/>
        <v xml:space="preserve">Exchange=¢0,66, </v>
      </c>
    </row>
    <row r="11" spans="1:11" ht="15" x14ac:dyDescent="0.25">
      <c r="A11" s="1" t="s">
        <v>47</v>
      </c>
      <c r="B11" s="10"/>
      <c r="C11" s="1" t="s">
        <v>48</v>
      </c>
      <c r="D11" s="10"/>
      <c r="E11" s="246" t="s">
        <v>37</v>
      </c>
      <c r="F11" s="246"/>
      <c r="G11" s="10"/>
      <c r="H11" t="s">
        <v>130</v>
      </c>
      <c r="I11">
        <v>200</v>
      </c>
      <c r="J11">
        <f t="shared" si="0"/>
        <v>0.11</v>
      </c>
      <c r="K11" t="str">
        <f t="shared" si="1"/>
        <v xml:space="preserve">Call Exchange=¢0,11, </v>
      </c>
    </row>
    <row r="12" spans="1:11" ht="15" x14ac:dyDescent="0.25">
      <c r="A12" s="1" t="s">
        <v>49</v>
      </c>
      <c r="B12" s="10"/>
      <c r="C12" s="1" t="s">
        <v>50</v>
      </c>
      <c r="D12" s="10"/>
      <c r="E12" s="246" t="s">
        <v>37</v>
      </c>
      <c r="F12" s="246"/>
      <c r="G12" s="10"/>
      <c r="H12" t="s">
        <v>131</v>
      </c>
      <c r="I12">
        <v>2600</v>
      </c>
      <c r="J12">
        <f t="shared" si="0"/>
        <v>1.43</v>
      </c>
      <c r="K12" t="str">
        <f t="shared" si="1"/>
        <v xml:space="preserve">Microsoft DataCenter=¢1,43, </v>
      </c>
    </row>
    <row r="13" spans="1:11" ht="15" x14ac:dyDescent="0.25">
      <c r="A13" s="246" t="s">
        <v>51</v>
      </c>
      <c r="B13" s="246"/>
      <c r="C13" s="1" t="s">
        <v>52</v>
      </c>
      <c r="D13" s="10"/>
      <c r="E13" s="246" t="s">
        <v>37</v>
      </c>
      <c r="F13" s="246"/>
      <c r="G13" s="10"/>
      <c r="H13" t="s">
        <v>132</v>
      </c>
      <c r="I13">
        <v>500</v>
      </c>
      <c r="J13">
        <f t="shared" si="0"/>
        <v>0.27500000000000002</v>
      </c>
      <c r="K13" t="str">
        <f t="shared" si="1"/>
        <v xml:space="preserve">Call Microsoft=¢0,275, </v>
      </c>
    </row>
    <row r="14" spans="1:11" ht="15" x14ac:dyDescent="0.25">
      <c r="A14" s="1" t="s">
        <v>53</v>
      </c>
      <c r="B14" s="10"/>
      <c r="C14" s="1" t="s">
        <v>54</v>
      </c>
      <c r="D14" s="10"/>
      <c r="E14" s="246" t="s">
        <v>37</v>
      </c>
      <c r="F14" s="246"/>
      <c r="G14" s="10"/>
      <c r="H14" t="s">
        <v>133</v>
      </c>
      <c r="I14">
        <v>11500</v>
      </c>
      <c r="J14">
        <f t="shared" si="0"/>
        <v>6.3250000000000002</v>
      </c>
      <c r="K14" t="str">
        <f t="shared" si="1"/>
        <v xml:space="preserve">Ampliación del garantías del soporte de la plataforma de virtualización=¢6,325, </v>
      </c>
    </row>
    <row r="15" spans="1:11" ht="15" x14ac:dyDescent="0.25">
      <c r="A15" s="1" t="s">
        <v>55</v>
      </c>
      <c r="B15" s="10"/>
      <c r="C15" s="1" t="s">
        <v>44</v>
      </c>
      <c r="D15" s="10"/>
      <c r="E15" s="246" t="s">
        <v>37</v>
      </c>
      <c r="F15" s="246"/>
      <c r="G15" s="10"/>
    </row>
    <row r="16" spans="1:11" ht="15" x14ac:dyDescent="0.25">
      <c r="A16" s="1" t="s">
        <v>56</v>
      </c>
      <c r="B16" s="10"/>
      <c r="C16" s="1" t="s">
        <v>57</v>
      </c>
      <c r="D16" s="10"/>
      <c r="E16" s="246" t="s">
        <v>37</v>
      </c>
      <c r="F16" s="246"/>
      <c r="G16" s="10"/>
      <c r="I16">
        <f>SUM(I3:I15)</f>
        <v>40800</v>
      </c>
      <c r="J16">
        <f>SUM(J3:J15)</f>
        <v>22.439999999999998</v>
      </c>
      <c r="K16" t="str">
        <f>CONCATENATE(K3,K4,K5,K6,K7,K8,K9,K10,K11,K12,K13,K14)</f>
        <v xml:space="preserve">Oracle (motor de base de datos)=¢4,95, Symantec  (software para realizar respaldos)=¢1,485, Vmware =¢1,265, McAfee=¢2,75, Fortigate (firewall)=¢1,705, Lotus=¢1,1, Forti analizer=¢0,385, Exchange=¢0,66, Call Exchange=¢0,11, Microsoft DataCenter=¢1,43, Call Microsoft=¢0,275, Ampliación del garantías del soporte de la plataforma de virtualización=¢6,325, </v>
      </c>
    </row>
    <row r="17" spans="1:12" ht="15" x14ac:dyDescent="0.25">
      <c r="A17" s="246" t="s">
        <v>58</v>
      </c>
      <c r="B17" s="246"/>
      <c r="C17" s="1" t="s">
        <v>59</v>
      </c>
      <c r="D17" s="10"/>
      <c r="E17" s="246" t="s">
        <v>37</v>
      </c>
      <c r="F17" s="246"/>
      <c r="G17" s="10"/>
    </row>
    <row r="18" spans="1:12" ht="15" x14ac:dyDescent="0.25">
      <c r="A18" s="1" t="s">
        <v>60</v>
      </c>
      <c r="B18" s="10"/>
      <c r="C18" s="1" t="s">
        <v>61</v>
      </c>
      <c r="D18" s="10"/>
      <c r="E18" s="246" t="s">
        <v>37</v>
      </c>
      <c r="F18" s="246"/>
      <c r="G18" s="10"/>
      <c r="K18" s="1" t="s">
        <v>136</v>
      </c>
    </row>
    <row r="19" spans="1:12" ht="15" x14ac:dyDescent="0.25">
      <c r="A19" s="1" t="s">
        <v>62</v>
      </c>
      <c r="B19" s="10"/>
      <c r="C19" s="1" t="s">
        <v>63</v>
      </c>
      <c r="D19" s="10"/>
      <c r="E19" s="246" t="s">
        <v>37</v>
      </c>
      <c r="F19" s="246"/>
      <c r="G19" s="10"/>
    </row>
    <row r="20" spans="1:12" ht="15" x14ac:dyDescent="0.25">
      <c r="A20" s="1" t="s">
        <v>64</v>
      </c>
      <c r="B20" s="10"/>
      <c r="C20" s="1" t="s">
        <v>65</v>
      </c>
      <c r="D20" s="10"/>
      <c r="E20" s="246" t="s">
        <v>37</v>
      </c>
      <c r="F20" s="246"/>
      <c r="G20" s="10"/>
      <c r="J20">
        <v>550</v>
      </c>
    </row>
    <row r="21" spans="1:12" ht="15" x14ac:dyDescent="0.25">
      <c r="A21" s="1" t="s">
        <v>66</v>
      </c>
      <c r="B21" s="10"/>
      <c r="C21" s="1" t="s">
        <v>67</v>
      </c>
      <c r="D21" s="10"/>
      <c r="E21" s="246" t="s">
        <v>37</v>
      </c>
      <c r="F21" s="246"/>
      <c r="G21" s="10"/>
      <c r="H21" t="s">
        <v>151</v>
      </c>
      <c r="I21" t="s">
        <v>152</v>
      </c>
      <c r="J21" s="15">
        <v>9000</v>
      </c>
      <c r="K21">
        <f t="shared" ref="K21:K26" si="2">$J$20*J21/1000000</f>
        <v>4.95</v>
      </c>
      <c r="L21" t="str">
        <f t="shared" ref="L21:L26" si="3">CONCATENATE(H21,", ",I21,"=¢",K21,", ")</f>
        <v xml:space="preserve">Oracle, Motor de base de datos=¢4,95, </v>
      </c>
    </row>
    <row r="22" spans="1:12" ht="15" x14ac:dyDescent="0.25">
      <c r="A22" s="1" t="s">
        <v>68</v>
      </c>
      <c r="B22" s="10"/>
      <c r="C22" s="1" t="s">
        <v>67</v>
      </c>
      <c r="D22" s="10"/>
      <c r="E22" s="246" t="s">
        <v>37</v>
      </c>
      <c r="F22" s="246"/>
      <c r="G22" s="10"/>
      <c r="H22" t="s">
        <v>153</v>
      </c>
      <c r="I22" t="s">
        <v>154</v>
      </c>
      <c r="J22" s="15">
        <v>2400</v>
      </c>
      <c r="K22">
        <f t="shared" si="2"/>
        <v>1.32</v>
      </c>
      <c r="L22" t="str">
        <f t="shared" si="3"/>
        <v xml:space="preserve">Symantec, Software para respaldos=¢1,32, </v>
      </c>
    </row>
    <row r="23" spans="1:12" ht="15.75" thickBot="1" x14ac:dyDescent="0.3">
      <c r="A23" s="246" t="s">
        <v>69</v>
      </c>
      <c r="B23" s="246"/>
      <c r="C23" s="1" t="s">
        <v>70</v>
      </c>
      <c r="D23" s="10"/>
      <c r="E23" s="246" t="s">
        <v>37</v>
      </c>
      <c r="F23" s="246"/>
      <c r="G23" s="10"/>
      <c r="H23" t="s">
        <v>155</v>
      </c>
      <c r="I23" t="s">
        <v>156</v>
      </c>
      <c r="J23" s="15">
        <v>1950</v>
      </c>
      <c r="K23">
        <f t="shared" si="2"/>
        <v>1.0725</v>
      </c>
      <c r="L23" t="str">
        <f t="shared" si="3"/>
        <v xml:space="preserve">Vmware, Software para virtualización=¢1,0725, </v>
      </c>
    </row>
    <row r="24" spans="1:12" ht="15.75" thickBot="1" x14ac:dyDescent="0.3">
      <c r="A24" s="10"/>
      <c r="B24" s="10"/>
      <c r="C24" s="11" t="s">
        <v>71</v>
      </c>
      <c r="D24" s="10"/>
      <c r="E24" s="10"/>
      <c r="F24" s="10"/>
      <c r="G24" s="10"/>
      <c r="H24" t="s">
        <v>125</v>
      </c>
      <c r="I24" t="s">
        <v>157</v>
      </c>
      <c r="J24" s="15">
        <v>4600</v>
      </c>
      <c r="K24">
        <f t="shared" si="2"/>
        <v>2.5299999999999998</v>
      </c>
      <c r="L24" t="str">
        <f t="shared" si="3"/>
        <v xml:space="preserve">McAfee, Antivirus, firewall, antispyware, hips=¢2,53, </v>
      </c>
    </row>
    <row r="25" spans="1:12" ht="15" x14ac:dyDescent="0.25">
      <c r="A25" s="10"/>
      <c r="B25" s="10"/>
      <c r="C25" s="10"/>
      <c r="D25" s="10"/>
      <c r="E25" s="10"/>
      <c r="F25" s="10"/>
      <c r="G25" s="10"/>
      <c r="H25" t="s">
        <v>126</v>
      </c>
      <c r="I25" t="s">
        <v>158</v>
      </c>
      <c r="J25" s="15">
        <v>2750</v>
      </c>
      <c r="K25">
        <f t="shared" si="2"/>
        <v>1.5125</v>
      </c>
      <c r="L25" t="str">
        <f t="shared" si="3"/>
        <v xml:space="preserve">Fortigate (firewall), Firewall físico=¢1,5125, </v>
      </c>
    </row>
    <row r="26" spans="1:12" ht="15" x14ac:dyDescent="0.25">
      <c r="A26" s="1" t="s">
        <v>72</v>
      </c>
      <c r="B26" s="10"/>
      <c r="C26" s="1" t="s">
        <v>73</v>
      </c>
      <c r="D26" s="10"/>
      <c r="E26" s="246" t="s">
        <v>74</v>
      </c>
      <c r="F26" s="246"/>
      <c r="G26" s="10"/>
      <c r="H26" t="s">
        <v>127</v>
      </c>
      <c r="I26" t="s">
        <v>159</v>
      </c>
      <c r="J26" s="15">
        <v>1800</v>
      </c>
      <c r="K26">
        <f t="shared" si="2"/>
        <v>0.99</v>
      </c>
      <c r="L26" t="str">
        <f t="shared" si="3"/>
        <v xml:space="preserve">Lotus, Licencias de usuario, para utilizar el SIVARI del MOPT=¢0,99, </v>
      </c>
    </row>
    <row r="27" spans="1:12" ht="15" x14ac:dyDescent="0.25">
      <c r="A27" s="1" t="s">
        <v>75</v>
      </c>
      <c r="B27" s="10"/>
      <c r="C27" s="1" t="s">
        <v>76</v>
      </c>
      <c r="D27" s="10"/>
      <c r="E27" s="246" t="s">
        <v>77</v>
      </c>
      <c r="F27" s="246"/>
      <c r="G27" s="10"/>
    </row>
    <row r="28" spans="1:12" ht="15" x14ac:dyDescent="0.25">
      <c r="A28" s="246" t="s">
        <v>78</v>
      </c>
      <c r="B28" s="246"/>
      <c r="C28" s="1" t="s">
        <v>79</v>
      </c>
      <c r="D28" s="10"/>
      <c r="E28" s="246" t="s">
        <v>80</v>
      </c>
      <c r="F28" s="246"/>
      <c r="G28" s="246"/>
      <c r="J28" s="15">
        <f>SUM(J21:J27)</f>
        <v>22500</v>
      </c>
      <c r="K28">
        <f>SUM(K21:K27)</f>
        <v>12.375</v>
      </c>
      <c r="L28" t="str">
        <f>CONCATENATE(N19,O19,N20,O20,P20,P19,L21,L22,L23,L24,L25,L26)</f>
        <v xml:space="preserve">Oracle, Motor de base de datos=¢4,95, Symantec, Software para respaldos=¢1,32, Vmware, Software para virtualización=¢1,0725, McAfee, Antivirus, firewall, antispyware, hips=¢2,53, Fortigate (firewall), Firewall físico=¢1,5125, Lotus, Licencias de usuario, para utilizar el SIVARI del MOPT=¢0,99, </v>
      </c>
    </row>
    <row r="29" spans="1:12" ht="15" x14ac:dyDescent="0.25">
      <c r="A29" s="10"/>
      <c r="B29" s="10"/>
      <c r="C29" s="10"/>
      <c r="D29" s="10"/>
      <c r="E29" s="10"/>
      <c r="F29" s="10"/>
      <c r="G29" s="10"/>
    </row>
    <row r="30" spans="1:12" ht="15.75" thickBot="1" x14ac:dyDescent="0.3">
      <c r="A30" s="10"/>
      <c r="B30" s="10"/>
      <c r="C30" s="10"/>
      <c r="D30" s="10"/>
      <c r="E30" s="10"/>
      <c r="F30" s="10"/>
      <c r="G30" s="10"/>
      <c r="K30">
        <v>12.375</v>
      </c>
      <c r="L30" t="s">
        <v>160</v>
      </c>
    </row>
    <row r="31" spans="1:12" ht="15.75" thickBot="1" x14ac:dyDescent="0.3">
      <c r="A31" s="1" t="s">
        <v>81</v>
      </c>
      <c r="B31" s="10"/>
      <c r="C31" s="11" t="s">
        <v>82</v>
      </c>
      <c r="D31" s="10"/>
      <c r="E31" s="10"/>
      <c r="F31" s="10"/>
      <c r="G31" s="10"/>
    </row>
    <row r="33" spans="8:11" x14ac:dyDescent="0.2">
      <c r="H33" t="s">
        <v>104</v>
      </c>
      <c r="J33">
        <v>22.4</v>
      </c>
      <c r="K33" t="str">
        <f>CONCATENATE(H33,", ",I33,"=¢",J33,", ")</f>
        <v xml:space="preserve">Actualización de la página web, =¢22,4, </v>
      </c>
    </row>
    <row r="34" spans="8:11" x14ac:dyDescent="0.2">
      <c r="H34" t="s">
        <v>105</v>
      </c>
      <c r="J34">
        <v>1.665</v>
      </c>
      <c r="K34" t="str">
        <f t="shared" ref="K34:K42" si="4">CONCATENATE(H34,", ",I34,"=¢",J34,", ")</f>
        <v xml:space="preserve">Reestructuración lógica de la red, =¢1,665, </v>
      </c>
    </row>
    <row r="35" spans="8:11" x14ac:dyDescent="0.2">
      <c r="H35" t="s">
        <v>109</v>
      </c>
      <c r="J35">
        <v>0.83250000000000002</v>
      </c>
      <c r="K35" t="str">
        <f t="shared" si="4"/>
        <v xml:space="preserve">Sitio externo de almacenamiento de cintas de respaldo, =¢0,8325, </v>
      </c>
    </row>
    <row r="36" spans="8:11" x14ac:dyDescent="0.2">
      <c r="H36" t="s">
        <v>112</v>
      </c>
      <c r="J36">
        <v>11.654999999999999</v>
      </c>
      <c r="K36" t="str">
        <f t="shared" si="4"/>
        <v xml:space="preserve">Continuidad de la operación, =¢11,655, </v>
      </c>
    </row>
    <row r="37" spans="8:11" x14ac:dyDescent="0.2">
      <c r="H37" t="s">
        <v>115</v>
      </c>
      <c r="J37">
        <v>2.7749999999999999</v>
      </c>
      <c r="K37" t="str">
        <f t="shared" si="4"/>
        <v xml:space="preserve">Visual Studio, Microsoft, =¢2,775, </v>
      </c>
    </row>
    <row r="38" spans="8:11" x14ac:dyDescent="0.2">
      <c r="H38" t="s">
        <v>117</v>
      </c>
      <c r="J38">
        <v>1.9424999999999999</v>
      </c>
      <c r="K38" t="str">
        <f t="shared" si="4"/>
        <v xml:space="preserve">Servicio Wsus, Microsoft , =¢1,9425, </v>
      </c>
    </row>
    <row r="39" spans="8:11" x14ac:dyDescent="0.2">
      <c r="H39" t="s">
        <v>119</v>
      </c>
      <c r="J39">
        <v>1.9424999999999999</v>
      </c>
      <c r="K39" t="str">
        <f t="shared" si="4"/>
        <v xml:space="preserve">Direct Access, Microsoft, =¢1,9425, </v>
      </c>
    </row>
    <row r="40" spans="8:11" x14ac:dyDescent="0.2">
      <c r="H40" t="s">
        <v>143</v>
      </c>
      <c r="J40">
        <v>0.55000000000000004</v>
      </c>
      <c r="K40" t="str">
        <f t="shared" si="4"/>
        <v xml:space="preserve">Puertas de seguridad y control de acceso, =¢0,55, </v>
      </c>
    </row>
    <row r="41" spans="8:11" x14ac:dyDescent="0.2">
      <c r="H41" t="s">
        <v>144</v>
      </c>
      <c r="J41">
        <v>82.5</v>
      </c>
      <c r="K41" t="str">
        <f t="shared" si="4"/>
        <v xml:space="preserve">Modernizar en la red de telecomunicaciones (dispositivos), =¢82,5, </v>
      </c>
    </row>
    <row r="42" spans="8:11" x14ac:dyDescent="0.2">
      <c r="H42" t="s">
        <v>145</v>
      </c>
      <c r="J42">
        <v>2.75</v>
      </c>
      <c r="K42" t="str">
        <f t="shared" si="4"/>
        <v xml:space="preserve">IPv6, =¢2,75, </v>
      </c>
    </row>
    <row r="44" spans="8:11" x14ac:dyDescent="0.2">
      <c r="I44" s="15"/>
      <c r="J44">
        <f>SUM(J37:J43)</f>
        <v>92.46</v>
      </c>
      <c r="K44" t="str">
        <f>CONCATENATE(K33,K34,K35,K36,K37,K38,K39,K40,K41,K42)</f>
        <v xml:space="preserve">Actualización de la página web, =¢22,4, Reestructuración lógica de la red, =¢1,665, Sitio externo de almacenamiento de cintas de respaldo, =¢0,8325, Continuidad de la operación, =¢11,655, Visual Studio, Microsoft, =¢2,775, Servicio Wsus, Microsoft , =¢1,9425, Direct Access, Microsoft, =¢1,9425, Puertas de seguridad y control de acceso, =¢0,55, Modernizar en la red de telecomunicaciones (dispositivos), =¢82,5, IPv6, =¢2,75, </v>
      </c>
    </row>
  </sheetData>
  <mergeCells count="27">
    <mergeCell ref="E5:F5"/>
    <mergeCell ref="E6:F6"/>
    <mergeCell ref="E7:F7"/>
    <mergeCell ref="A8:B8"/>
    <mergeCell ref="E8:F8"/>
    <mergeCell ref="E9:F9"/>
    <mergeCell ref="E10:F10"/>
    <mergeCell ref="E11:F11"/>
    <mergeCell ref="E12:F12"/>
    <mergeCell ref="A13:B13"/>
    <mergeCell ref="E13:F13"/>
    <mergeCell ref="E14:F14"/>
    <mergeCell ref="E15:F15"/>
    <mergeCell ref="E16:F16"/>
    <mergeCell ref="A17:B17"/>
    <mergeCell ref="E17:F17"/>
    <mergeCell ref="E18:F18"/>
    <mergeCell ref="E19:F19"/>
    <mergeCell ref="E27:F27"/>
    <mergeCell ref="A28:B28"/>
    <mergeCell ref="E28:G28"/>
    <mergeCell ref="E20:F20"/>
    <mergeCell ref="E21:F21"/>
    <mergeCell ref="E22:F22"/>
    <mergeCell ref="A23:B23"/>
    <mergeCell ref="E23:F23"/>
    <mergeCell ref="E26:F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9"/>
  <sheetViews>
    <sheetView zoomScale="55" zoomScaleNormal="55" zoomScaleSheetLayoutView="57" zoomScalePageLayoutView="55" workbookViewId="0">
      <selection activeCell="L14" sqref="L14:L23"/>
    </sheetView>
  </sheetViews>
  <sheetFormatPr baseColWidth="10" defaultColWidth="10.85546875" defaultRowHeight="14.25" x14ac:dyDescent="0.2"/>
  <cols>
    <col min="1" max="1" width="18.42578125" style="2" customWidth="1"/>
    <col min="2" max="2" width="22.28515625" style="2" customWidth="1"/>
    <col min="3" max="3" width="26.85546875" style="2" customWidth="1"/>
    <col min="4" max="4" width="24" style="2" customWidth="1"/>
    <col min="5" max="8" width="10.85546875" style="2"/>
    <col min="9" max="9" width="12.140625" style="2" customWidth="1"/>
    <col min="10" max="10" width="15.85546875" style="2" customWidth="1"/>
    <col min="11" max="11" width="16.42578125" style="2" customWidth="1"/>
    <col min="12" max="12" width="20" style="2" customWidth="1"/>
    <col min="13" max="13" width="12.42578125" style="19" customWidth="1"/>
    <col min="14" max="14" width="32.140625" style="2" customWidth="1"/>
    <col min="15" max="15" width="19.140625" style="2" customWidth="1"/>
    <col min="16" max="16" width="57.42578125" style="19" customWidth="1"/>
    <col min="17" max="16384" width="10.85546875" style="2"/>
  </cols>
  <sheetData>
    <row r="1" spans="1:16" x14ac:dyDescent="0.2">
      <c r="A1" s="345" t="s">
        <v>6</v>
      </c>
      <c r="B1" s="346"/>
      <c r="C1" s="346"/>
      <c r="D1" s="346"/>
      <c r="E1" s="346"/>
      <c r="F1" s="346"/>
      <c r="G1" s="346"/>
      <c r="H1" s="346"/>
      <c r="I1" s="346"/>
      <c r="J1" s="346"/>
      <c r="K1" s="346"/>
      <c r="L1" s="346"/>
      <c r="M1" s="346"/>
      <c r="N1" s="346"/>
      <c r="O1" s="346"/>
      <c r="P1" s="346"/>
    </row>
    <row r="2" spans="1:16" s="18" customFormat="1" ht="15.75" customHeight="1" x14ac:dyDescent="0.2">
      <c r="A2" s="16"/>
      <c r="B2" s="16"/>
      <c r="C2" s="16"/>
      <c r="D2" s="16"/>
      <c r="E2" s="16"/>
      <c r="F2" s="16"/>
      <c r="G2" s="16"/>
      <c r="H2" s="16"/>
      <c r="I2" s="16"/>
      <c r="J2" s="16"/>
      <c r="K2" s="16"/>
      <c r="L2" s="16"/>
      <c r="M2" s="16"/>
      <c r="N2" s="16"/>
      <c r="O2" s="16"/>
      <c r="P2" s="17"/>
    </row>
    <row r="3" spans="1:16" ht="16.5" customHeight="1" x14ac:dyDescent="0.2">
      <c r="A3" s="347" t="s">
        <v>8</v>
      </c>
      <c r="B3" s="347"/>
      <c r="C3" s="347"/>
      <c r="D3" s="347"/>
      <c r="E3" s="347"/>
      <c r="F3" s="347"/>
      <c r="G3" s="347"/>
      <c r="H3" s="347"/>
      <c r="I3" s="347"/>
      <c r="J3" s="347"/>
      <c r="K3" s="347"/>
      <c r="L3" s="347"/>
      <c r="M3" s="347"/>
      <c r="N3" s="347"/>
    </row>
    <row r="4" spans="1:16" ht="14.25" customHeight="1" x14ac:dyDescent="0.2">
      <c r="A4" s="294" t="s">
        <v>245</v>
      </c>
      <c r="B4" s="294"/>
      <c r="C4" s="294"/>
      <c r="D4" s="294"/>
      <c r="E4" s="294"/>
      <c r="F4" s="294"/>
      <c r="G4" s="294"/>
      <c r="H4" s="294"/>
      <c r="I4" s="294"/>
      <c r="J4" s="294"/>
      <c r="K4" s="294"/>
      <c r="L4" s="294"/>
      <c r="M4" s="294"/>
      <c r="N4" s="294"/>
    </row>
    <row r="5" spans="1:16" ht="12.75" customHeight="1" x14ac:dyDescent="0.2">
      <c r="A5" s="348" t="s">
        <v>246</v>
      </c>
      <c r="B5" s="349"/>
      <c r="C5" s="349"/>
      <c r="D5" s="349"/>
      <c r="E5" s="349"/>
      <c r="F5" s="349"/>
      <c r="G5" s="349"/>
      <c r="H5" s="349"/>
      <c r="I5" s="349"/>
      <c r="J5" s="349"/>
      <c r="K5" s="349"/>
      <c r="L5" s="349"/>
      <c r="M5" s="349"/>
      <c r="N5" s="349"/>
    </row>
    <row r="6" spans="1:16" ht="33" customHeight="1" x14ac:dyDescent="0.2">
      <c r="A6" s="350" t="s">
        <v>247</v>
      </c>
      <c r="B6" s="294"/>
      <c r="C6" s="294"/>
      <c r="D6" s="294"/>
      <c r="E6" s="294"/>
      <c r="F6" s="294"/>
      <c r="G6" s="294"/>
      <c r="H6" s="294"/>
      <c r="I6" s="294"/>
      <c r="J6" s="294"/>
      <c r="K6" s="294"/>
      <c r="L6" s="294"/>
      <c r="M6" s="294"/>
      <c r="N6" s="294"/>
    </row>
    <row r="7" spans="1:16" ht="28.5" customHeight="1" thickBot="1" x14ac:dyDescent="0.25">
      <c r="A7" s="315" t="s">
        <v>248</v>
      </c>
      <c r="B7" s="316"/>
      <c r="C7" s="316"/>
      <c r="D7" s="316"/>
      <c r="E7" s="316"/>
      <c r="F7" s="316"/>
      <c r="G7" s="316"/>
      <c r="H7" s="316"/>
      <c r="I7" s="316"/>
      <c r="J7" s="316"/>
      <c r="K7" s="316"/>
      <c r="L7" s="316"/>
      <c r="M7" s="316"/>
      <c r="N7" s="316"/>
    </row>
    <row r="8" spans="1:16" s="20" customFormat="1" ht="12.75" customHeight="1" x14ac:dyDescent="0.25">
      <c r="A8" s="317" t="s">
        <v>9</v>
      </c>
      <c r="B8" s="320" t="s">
        <v>10</v>
      </c>
      <c r="C8" s="323" t="s">
        <v>11</v>
      </c>
      <c r="D8" s="326" t="s">
        <v>12</v>
      </c>
      <c r="E8" s="329" t="s">
        <v>23</v>
      </c>
      <c r="F8" s="330"/>
      <c r="G8" s="330"/>
      <c r="H8" s="331"/>
      <c r="I8" s="335" t="s">
        <v>13</v>
      </c>
      <c r="J8" s="335"/>
      <c r="K8" s="336"/>
      <c r="L8" s="341" t="s">
        <v>14</v>
      </c>
      <c r="M8" s="342"/>
      <c r="N8" s="343" t="s">
        <v>20</v>
      </c>
      <c r="O8" s="299" t="s">
        <v>15</v>
      </c>
      <c r="P8" s="302" t="s">
        <v>16</v>
      </c>
    </row>
    <row r="9" spans="1:16" s="20" customFormat="1" ht="12.75" customHeight="1" thickBot="1" x14ac:dyDescent="0.3">
      <c r="A9" s="318"/>
      <c r="B9" s="321"/>
      <c r="C9" s="324"/>
      <c r="D9" s="327"/>
      <c r="E9" s="332"/>
      <c r="F9" s="333"/>
      <c r="G9" s="333"/>
      <c r="H9" s="334"/>
      <c r="I9" s="305" t="s">
        <v>17</v>
      </c>
      <c r="J9" s="305"/>
      <c r="K9" s="306"/>
      <c r="L9" s="307">
        <v>2015</v>
      </c>
      <c r="M9" s="308"/>
      <c r="N9" s="344"/>
      <c r="O9" s="300"/>
      <c r="P9" s="303"/>
    </row>
    <row r="10" spans="1:16" s="20" customFormat="1" ht="15" x14ac:dyDescent="0.25">
      <c r="A10" s="318"/>
      <c r="B10" s="321"/>
      <c r="C10" s="324"/>
      <c r="D10" s="327"/>
      <c r="E10" s="337">
        <v>2011</v>
      </c>
      <c r="F10" s="339">
        <f t="shared" ref="F10:K10" si="0">E10+1</f>
        <v>2012</v>
      </c>
      <c r="G10" s="339">
        <f t="shared" si="0"/>
        <v>2013</v>
      </c>
      <c r="H10" s="339">
        <f t="shared" si="0"/>
        <v>2014</v>
      </c>
      <c r="I10" s="5">
        <f t="shared" si="0"/>
        <v>2015</v>
      </c>
      <c r="J10" s="309">
        <f t="shared" si="0"/>
        <v>2016</v>
      </c>
      <c r="K10" s="309">
        <f t="shared" si="0"/>
        <v>2017</v>
      </c>
      <c r="L10" s="311" t="s">
        <v>24</v>
      </c>
      <c r="M10" s="313" t="s">
        <v>18</v>
      </c>
      <c r="N10" s="344"/>
      <c r="O10" s="300"/>
      <c r="P10" s="303"/>
    </row>
    <row r="11" spans="1:16" s="20" customFormat="1" ht="18" customHeight="1" thickBot="1" x14ac:dyDescent="0.3">
      <c r="A11" s="319"/>
      <c r="B11" s="322"/>
      <c r="C11" s="325"/>
      <c r="D11" s="328"/>
      <c r="E11" s="338"/>
      <c r="F11" s="340"/>
      <c r="G11" s="340"/>
      <c r="H11" s="340"/>
      <c r="I11" s="21" t="s">
        <v>19</v>
      </c>
      <c r="J11" s="310"/>
      <c r="K11" s="310"/>
      <c r="L11" s="312"/>
      <c r="M11" s="314"/>
      <c r="N11" s="344"/>
      <c r="O11" s="301"/>
      <c r="P11" s="304"/>
    </row>
    <row r="12" spans="1:16" ht="141" customHeight="1" x14ac:dyDescent="0.2">
      <c r="A12" s="22" t="s">
        <v>249</v>
      </c>
      <c r="B12" s="23" t="s">
        <v>83</v>
      </c>
      <c r="C12" s="24" t="s">
        <v>31</v>
      </c>
      <c r="D12" s="8" t="s">
        <v>250</v>
      </c>
      <c r="E12" s="9" t="s">
        <v>5</v>
      </c>
      <c r="F12" s="25">
        <f>4/6</f>
        <v>0.66666666666666663</v>
      </c>
      <c r="G12" s="25">
        <f>1/6</f>
        <v>0.16666666666666666</v>
      </c>
      <c r="H12" s="25">
        <v>6.6600000000000006E-2</v>
      </c>
      <c r="I12" s="26">
        <v>1</v>
      </c>
      <c r="J12" s="27"/>
      <c r="K12" s="27"/>
      <c r="L12" s="28">
        <v>1280</v>
      </c>
      <c r="M12" s="8" t="s">
        <v>32</v>
      </c>
      <c r="N12" s="7" t="s">
        <v>25</v>
      </c>
      <c r="O12" s="8" t="s">
        <v>26</v>
      </c>
      <c r="P12" s="29" t="s">
        <v>99</v>
      </c>
    </row>
    <row r="13" spans="1:16" ht="30" x14ac:dyDescent="0.2">
      <c r="A13" s="30"/>
      <c r="B13" s="31" t="s">
        <v>103</v>
      </c>
      <c r="C13" s="32"/>
      <c r="D13" s="33"/>
      <c r="E13" s="34"/>
      <c r="F13" s="35"/>
      <c r="G13" s="35"/>
      <c r="H13" s="35"/>
      <c r="I13" s="36"/>
      <c r="J13" s="37"/>
      <c r="K13" s="37"/>
      <c r="L13" s="38"/>
      <c r="M13" s="33"/>
      <c r="N13" s="39"/>
      <c r="O13" s="33"/>
      <c r="P13" s="40"/>
    </row>
    <row r="14" spans="1:16" ht="119.25" customHeight="1" x14ac:dyDescent="0.2">
      <c r="A14" s="30"/>
      <c r="B14" s="41" t="s">
        <v>104</v>
      </c>
      <c r="C14" s="3" t="s">
        <v>27</v>
      </c>
      <c r="D14" s="3" t="s">
        <v>28</v>
      </c>
      <c r="E14" s="6" t="s">
        <v>5</v>
      </c>
      <c r="F14" s="6" t="s">
        <v>5</v>
      </c>
      <c r="G14" s="6" t="s">
        <v>5</v>
      </c>
      <c r="H14" s="6" t="s">
        <v>5</v>
      </c>
      <c r="I14" s="42">
        <v>1</v>
      </c>
      <c r="J14" s="43"/>
      <c r="K14" s="43"/>
      <c r="L14" s="44">
        <f>40000*560/1000000</f>
        <v>22.4</v>
      </c>
      <c r="M14" s="45" t="s">
        <v>107</v>
      </c>
      <c r="N14" s="4" t="s">
        <v>29</v>
      </c>
      <c r="O14" s="3" t="s">
        <v>100</v>
      </c>
      <c r="P14" s="46" t="s">
        <v>251</v>
      </c>
    </row>
    <row r="15" spans="1:16" ht="138" customHeight="1" x14ac:dyDescent="0.2">
      <c r="A15" s="30"/>
      <c r="B15" s="41" t="s">
        <v>105</v>
      </c>
      <c r="C15" s="3" t="s">
        <v>101</v>
      </c>
      <c r="D15" s="3" t="s">
        <v>88</v>
      </c>
      <c r="E15" s="6" t="s">
        <v>5</v>
      </c>
      <c r="F15" s="6" t="s">
        <v>5</v>
      </c>
      <c r="G15" s="6" t="s">
        <v>5</v>
      </c>
      <c r="H15" s="6" t="s">
        <v>5</v>
      </c>
      <c r="I15" s="42">
        <v>1</v>
      </c>
      <c r="J15" s="43"/>
      <c r="K15" s="43"/>
      <c r="L15" s="44">
        <v>1.665</v>
      </c>
      <c r="M15" s="45" t="s">
        <v>108</v>
      </c>
      <c r="N15" s="4" t="s">
        <v>29</v>
      </c>
      <c r="O15" s="3" t="s">
        <v>26</v>
      </c>
      <c r="P15" s="46" t="s">
        <v>106</v>
      </c>
    </row>
    <row r="16" spans="1:16" ht="57" x14ac:dyDescent="0.2">
      <c r="A16" s="30"/>
      <c r="B16" s="41" t="s">
        <v>109</v>
      </c>
      <c r="C16" s="3" t="s">
        <v>97</v>
      </c>
      <c r="D16" s="3" t="s">
        <v>98</v>
      </c>
      <c r="E16" s="6" t="s">
        <v>5</v>
      </c>
      <c r="F16" s="6" t="s">
        <v>5</v>
      </c>
      <c r="G16" s="6" t="s">
        <v>5</v>
      </c>
      <c r="H16" s="6" t="s">
        <v>5</v>
      </c>
      <c r="I16" s="42">
        <v>1</v>
      </c>
      <c r="J16" s="43"/>
      <c r="K16" s="43"/>
      <c r="L16" s="44">
        <v>0.83250000000000002</v>
      </c>
      <c r="M16" s="45" t="s">
        <v>111</v>
      </c>
      <c r="N16" s="4" t="s">
        <v>29</v>
      </c>
      <c r="O16" s="3" t="s">
        <v>26</v>
      </c>
      <c r="P16" s="48" t="s">
        <v>110</v>
      </c>
    </row>
    <row r="17" spans="1:16" ht="57" x14ac:dyDescent="0.2">
      <c r="A17" s="30"/>
      <c r="B17" s="41" t="s">
        <v>112</v>
      </c>
      <c r="C17" s="3" t="s">
        <v>95</v>
      </c>
      <c r="D17" s="3" t="s">
        <v>96</v>
      </c>
      <c r="E17" s="6" t="s">
        <v>5</v>
      </c>
      <c r="F17" s="6" t="s">
        <v>5</v>
      </c>
      <c r="G17" s="6" t="s">
        <v>5</v>
      </c>
      <c r="H17" s="6" t="s">
        <v>5</v>
      </c>
      <c r="I17" s="42">
        <v>1</v>
      </c>
      <c r="J17" s="43"/>
      <c r="K17" s="43"/>
      <c r="L17" s="44">
        <v>11.654999999999999</v>
      </c>
      <c r="M17" s="45" t="s">
        <v>108</v>
      </c>
      <c r="N17" s="4" t="s">
        <v>29</v>
      </c>
      <c r="O17" s="3" t="s">
        <v>26</v>
      </c>
      <c r="P17" s="48" t="s">
        <v>113</v>
      </c>
    </row>
    <row r="18" spans="1:16" ht="57" x14ac:dyDescent="0.2">
      <c r="A18" s="30"/>
      <c r="B18" s="51" t="s">
        <v>115</v>
      </c>
      <c r="C18" s="49" t="s">
        <v>89</v>
      </c>
      <c r="D18" s="6" t="s">
        <v>5</v>
      </c>
      <c r="E18" s="6" t="s">
        <v>5</v>
      </c>
      <c r="F18" s="6" t="s">
        <v>5</v>
      </c>
      <c r="G18" s="6" t="s">
        <v>5</v>
      </c>
      <c r="H18" s="6" t="s">
        <v>5</v>
      </c>
      <c r="I18" s="47">
        <v>1</v>
      </c>
      <c r="J18" s="43"/>
      <c r="K18" s="43"/>
      <c r="L18" s="50">
        <v>2.7749999999999999</v>
      </c>
      <c r="M18" s="45" t="s">
        <v>150</v>
      </c>
      <c r="N18" s="4" t="s">
        <v>29</v>
      </c>
      <c r="O18" s="3" t="s">
        <v>26</v>
      </c>
      <c r="P18" s="45" t="s">
        <v>116</v>
      </c>
    </row>
    <row r="19" spans="1:16" ht="71.25" x14ac:dyDescent="0.2">
      <c r="A19" s="30"/>
      <c r="B19" s="41" t="s">
        <v>117</v>
      </c>
      <c r="C19" s="49" t="s">
        <v>120</v>
      </c>
      <c r="D19" s="6" t="s">
        <v>5</v>
      </c>
      <c r="E19" s="6" t="s">
        <v>5</v>
      </c>
      <c r="F19" s="6" t="s">
        <v>5</v>
      </c>
      <c r="G19" s="6" t="s">
        <v>5</v>
      </c>
      <c r="H19" s="6" t="s">
        <v>5</v>
      </c>
      <c r="I19" s="47">
        <v>1</v>
      </c>
      <c r="J19" s="43"/>
      <c r="K19" s="43"/>
      <c r="L19" s="50">
        <v>1.9424999999999999</v>
      </c>
      <c r="M19" s="45" t="s">
        <v>114</v>
      </c>
      <c r="N19" s="4" t="s">
        <v>29</v>
      </c>
      <c r="O19" s="3" t="s">
        <v>26</v>
      </c>
      <c r="P19" s="45" t="s">
        <v>118</v>
      </c>
    </row>
    <row r="20" spans="1:16" ht="57" x14ac:dyDescent="0.2">
      <c r="A20" s="30"/>
      <c r="B20" s="41" t="s">
        <v>119</v>
      </c>
      <c r="C20" s="49" t="s">
        <v>90</v>
      </c>
      <c r="D20" s="6" t="s">
        <v>5</v>
      </c>
      <c r="E20" s="6" t="s">
        <v>5</v>
      </c>
      <c r="F20" s="6" t="s">
        <v>5</v>
      </c>
      <c r="G20" s="6" t="s">
        <v>5</v>
      </c>
      <c r="H20" s="6" t="s">
        <v>5</v>
      </c>
      <c r="I20" s="47">
        <v>1</v>
      </c>
      <c r="J20" s="43"/>
      <c r="K20" s="43"/>
      <c r="L20" s="50">
        <v>1.9424999999999999</v>
      </c>
      <c r="M20" s="45" t="s">
        <v>114</v>
      </c>
      <c r="N20" s="4" t="s">
        <v>29</v>
      </c>
      <c r="O20" s="3" t="s">
        <v>26</v>
      </c>
      <c r="P20" s="45" t="s">
        <v>121</v>
      </c>
    </row>
    <row r="21" spans="1:16" s="57" customFormat="1" ht="57" x14ac:dyDescent="0.2">
      <c r="A21" s="52"/>
      <c r="B21" s="41" t="s">
        <v>143</v>
      </c>
      <c r="C21" s="3" t="s">
        <v>146</v>
      </c>
      <c r="D21" s="54"/>
      <c r="E21" s="6" t="s">
        <v>5</v>
      </c>
      <c r="F21" s="6" t="s">
        <v>5</v>
      </c>
      <c r="G21" s="6" t="s">
        <v>5</v>
      </c>
      <c r="H21" s="6" t="s">
        <v>5</v>
      </c>
      <c r="I21" s="47">
        <v>1</v>
      </c>
      <c r="J21" s="55"/>
      <c r="K21" s="55"/>
      <c r="L21" s="56">
        <f>1000*550/1000000</f>
        <v>0.55000000000000004</v>
      </c>
      <c r="M21" s="45" t="s">
        <v>114</v>
      </c>
      <c r="N21" s="4" t="s">
        <v>29</v>
      </c>
      <c r="O21" s="3" t="s">
        <v>26</v>
      </c>
      <c r="P21" s="45" t="s">
        <v>147</v>
      </c>
    </row>
    <row r="22" spans="1:16" s="57" customFormat="1" ht="57" x14ac:dyDescent="0.2">
      <c r="A22" s="52"/>
      <c r="B22" s="41" t="s">
        <v>144</v>
      </c>
      <c r="C22" s="41" t="s">
        <v>253</v>
      </c>
      <c r="D22" s="54"/>
      <c r="E22" s="6" t="s">
        <v>5</v>
      </c>
      <c r="F22" s="6" t="s">
        <v>5</v>
      </c>
      <c r="G22" s="6" t="s">
        <v>5</v>
      </c>
      <c r="H22" s="6" t="s">
        <v>5</v>
      </c>
      <c r="I22" s="42">
        <v>1</v>
      </c>
      <c r="J22" s="55"/>
      <c r="K22" s="55"/>
      <c r="L22" s="56">
        <f>150000*550/1000000</f>
        <v>82.5</v>
      </c>
      <c r="M22" s="45" t="s">
        <v>114</v>
      </c>
      <c r="N22" s="4" t="s">
        <v>29</v>
      </c>
      <c r="O22" s="3" t="s">
        <v>26</v>
      </c>
      <c r="P22" s="45" t="s">
        <v>148</v>
      </c>
    </row>
    <row r="23" spans="1:16" s="57" customFormat="1" ht="57" x14ac:dyDescent="0.2">
      <c r="A23" s="52"/>
      <c r="B23" s="54" t="s">
        <v>145</v>
      </c>
      <c r="C23" s="3"/>
      <c r="D23" s="3"/>
      <c r="E23" s="6"/>
      <c r="F23" s="6"/>
      <c r="G23" s="6"/>
      <c r="H23" s="6"/>
      <c r="I23" s="47">
        <v>1</v>
      </c>
      <c r="J23" s="55"/>
      <c r="K23" s="55"/>
      <c r="L23" s="56">
        <f>5000*550/1000000</f>
        <v>2.75</v>
      </c>
      <c r="M23" s="45" t="s">
        <v>114</v>
      </c>
      <c r="N23" s="4" t="s">
        <v>29</v>
      </c>
      <c r="O23" s="3" t="s">
        <v>26</v>
      </c>
      <c r="P23" s="58" t="s">
        <v>149</v>
      </c>
    </row>
    <row r="24" spans="1:16" s="57" customFormat="1" ht="129" customHeight="1" x14ac:dyDescent="0.2">
      <c r="A24" s="52"/>
      <c r="B24" s="53" t="s">
        <v>134</v>
      </c>
      <c r="C24" s="54" t="s">
        <v>138</v>
      </c>
      <c r="D24" s="54" t="s">
        <v>135</v>
      </c>
      <c r="E24" s="6" t="s">
        <v>5</v>
      </c>
      <c r="F24" s="6" t="s">
        <v>5</v>
      </c>
      <c r="G24" s="6" t="s">
        <v>5</v>
      </c>
      <c r="H24" s="6" t="s">
        <v>5</v>
      </c>
      <c r="I24" s="42">
        <v>1</v>
      </c>
      <c r="J24" s="55"/>
      <c r="K24" s="55"/>
      <c r="L24" s="56">
        <v>22.439999999999998</v>
      </c>
      <c r="M24" s="45" t="s">
        <v>137</v>
      </c>
      <c r="N24" s="4" t="s">
        <v>29</v>
      </c>
      <c r="O24" s="3" t="s">
        <v>26</v>
      </c>
      <c r="P24" s="19" t="s">
        <v>252</v>
      </c>
    </row>
    <row r="25" spans="1:16" s="57" customFormat="1" ht="57" x14ac:dyDescent="0.2">
      <c r="A25" s="52"/>
      <c r="B25" s="53" t="s">
        <v>139</v>
      </c>
      <c r="C25" s="54" t="s">
        <v>141</v>
      </c>
      <c r="D25" s="54" t="s">
        <v>142</v>
      </c>
      <c r="E25" s="6" t="s">
        <v>5</v>
      </c>
      <c r="F25" s="6" t="s">
        <v>5</v>
      </c>
      <c r="G25" s="6" t="s">
        <v>5</v>
      </c>
      <c r="H25" s="6" t="s">
        <v>5</v>
      </c>
      <c r="I25" s="42">
        <v>1</v>
      </c>
      <c r="J25" s="55"/>
      <c r="K25" s="55"/>
      <c r="L25" s="56">
        <f>18000*550/1000000</f>
        <v>9.9</v>
      </c>
      <c r="M25" s="45" t="s">
        <v>114</v>
      </c>
      <c r="N25" s="4" t="s">
        <v>29</v>
      </c>
      <c r="O25" s="3" t="s">
        <v>26</v>
      </c>
      <c r="P25" s="45" t="s">
        <v>140</v>
      </c>
    </row>
    <row r="26" spans="1:16" ht="57" x14ac:dyDescent="0.2">
      <c r="A26" s="30"/>
      <c r="B26" s="49" t="s">
        <v>84</v>
      </c>
      <c r="C26" s="3" t="s">
        <v>91</v>
      </c>
      <c r="D26" s="3" t="s">
        <v>92</v>
      </c>
      <c r="E26" s="6" t="s">
        <v>5</v>
      </c>
      <c r="F26" s="6" t="s">
        <v>5</v>
      </c>
      <c r="G26" s="6" t="s">
        <v>5</v>
      </c>
      <c r="H26" s="6" t="s">
        <v>5</v>
      </c>
      <c r="I26" s="42">
        <v>1</v>
      </c>
      <c r="J26" s="43"/>
      <c r="K26" s="43"/>
      <c r="L26" s="44">
        <v>15</v>
      </c>
      <c r="M26" s="3"/>
      <c r="N26" s="4" t="s">
        <v>102</v>
      </c>
      <c r="O26" s="3" t="s">
        <v>26</v>
      </c>
      <c r="P26" s="48"/>
    </row>
    <row r="27" spans="1:16" ht="57" x14ac:dyDescent="0.2">
      <c r="A27" s="30"/>
      <c r="B27" s="49" t="s">
        <v>85</v>
      </c>
      <c r="C27" s="49" t="s">
        <v>93</v>
      </c>
      <c r="D27" s="6" t="s">
        <v>5</v>
      </c>
      <c r="E27" s="6" t="s">
        <v>5</v>
      </c>
      <c r="F27" s="6" t="s">
        <v>5</v>
      </c>
      <c r="G27" s="6" t="s">
        <v>5</v>
      </c>
      <c r="H27" s="6" t="s">
        <v>5</v>
      </c>
      <c r="I27" s="47">
        <v>1</v>
      </c>
      <c r="J27" s="43"/>
      <c r="K27" s="43"/>
      <c r="L27" s="44">
        <v>60</v>
      </c>
      <c r="M27" s="3"/>
      <c r="N27" s="4" t="s">
        <v>87</v>
      </c>
      <c r="O27" s="3" t="s">
        <v>26</v>
      </c>
      <c r="P27" s="48"/>
    </row>
    <row r="28" spans="1:16" ht="57.75" thickBot="1" x14ac:dyDescent="0.25">
      <c r="A28" s="59"/>
      <c r="B28" s="60" t="s">
        <v>86</v>
      </c>
      <c r="C28" s="60" t="s">
        <v>94</v>
      </c>
      <c r="D28" s="12" t="s">
        <v>5</v>
      </c>
      <c r="E28" s="12" t="s">
        <v>5</v>
      </c>
      <c r="F28" s="12" t="s">
        <v>5</v>
      </c>
      <c r="G28" s="12" t="s">
        <v>5</v>
      </c>
      <c r="H28" s="12" t="s">
        <v>5</v>
      </c>
      <c r="I28" s="61">
        <v>1</v>
      </c>
      <c r="J28" s="62"/>
      <c r="K28" s="62"/>
      <c r="L28" s="63">
        <v>10</v>
      </c>
      <c r="M28" s="64"/>
      <c r="N28" s="65" t="s">
        <v>87</v>
      </c>
      <c r="O28" s="64" t="s">
        <v>26</v>
      </c>
      <c r="P28" s="66"/>
    </row>
    <row r="29" spans="1:16" s="18" customFormat="1" ht="12.75" customHeight="1" x14ac:dyDescent="0.25">
      <c r="A29" s="67"/>
      <c r="B29" s="68"/>
      <c r="C29" s="69"/>
      <c r="D29" s="70"/>
      <c r="E29" s="71"/>
      <c r="F29" s="71"/>
      <c r="H29" s="72"/>
      <c r="I29" s="73"/>
      <c r="J29" s="74"/>
      <c r="K29" s="74" t="s">
        <v>22</v>
      </c>
      <c r="L29" s="74">
        <f>SUM(L12:L28)</f>
        <v>1526.3525000000004</v>
      </c>
      <c r="M29" s="75"/>
      <c r="N29" s="75"/>
      <c r="P29" s="76"/>
    </row>
    <row r="30" spans="1:16" ht="12.75" customHeight="1" x14ac:dyDescent="0.25">
      <c r="A30" s="293" t="s">
        <v>0</v>
      </c>
      <c r="B30" s="293"/>
      <c r="C30" s="293"/>
      <c r="D30" s="14"/>
      <c r="E30" s="14"/>
      <c r="F30" s="14"/>
      <c r="G30" s="14"/>
      <c r="H30" s="14"/>
      <c r="J30" s="13"/>
      <c r="K30" s="74" t="s">
        <v>30</v>
      </c>
      <c r="L30" s="77">
        <v>0</v>
      </c>
      <c r="M30" s="14"/>
      <c r="N30" s="14"/>
      <c r="P30" s="76"/>
    </row>
    <row r="31" spans="1:16" ht="12.75" customHeight="1" x14ac:dyDescent="0.2">
      <c r="A31" s="14" t="s">
        <v>1</v>
      </c>
      <c r="B31" s="14"/>
      <c r="C31" s="14"/>
      <c r="D31" s="14"/>
      <c r="E31" s="14"/>
      <c r="F31" s="14"/>
      <c r="G31" s="14"/>
      <c r="H31" s="14"/>
      <c r="I31" s="14"/>
      <c r="J31" s="14"/>
      <c r="M31" s="14"/>
      <c r="N31" s="14"/>
    </row>
    <row r="32" spans="1:16" ht="12.75" customHeight="1" x14ac:dyDescent="0.2">
      <c r="A32" s="294" t="s">
        <v>2</v>
      </c>
      <c r="B32" s="294"/>
      <c r="C32" s="294"/>
      <c r="D32" s="294"/>
      <c r="E32" s="294"/>
      <c r="F32" s="294"/>
      <c r="G32" s="294"/>
      <c r="H32" s="294"/>
      <c r="I32" s="294"/>
      <c r="J32" s="294"/>
      <c r="K32" s="294"/>
      <c r="L32" s="294"/>
      <c r="M32" s="294"/>
      <c r="N32" s="294"/>
    </row>
    <row r="33" spans="1:16" x14ac:dyDescent="0.2">
      <c r="A33" s="294" t="s">
        <v>3</v>
      </c>
      <c r="B33" s="294"/>
      <c r="C33" s="294"/>
      <c r="D33" s="294"/>
      <c r="E33" s="294"/>
      <c r="F33" s="294"/>
      <c r="G33" s="294"/>
      <c r="H33" s="294"/>
      <c r="I33" s="294"/>
      <c r="J33" s="294"/>
      <c r="K33" s="294"/>
      <c r="L33" s="294"/>
      <c r="M33" s="294"/>
      <c r="N33" s="294"/>
    </row>
    <row r="34" spans="1:16" ht="35.25" customHeight="1" x14ac:dyDescent="0.25">
      <c r="A34" s="295" t="s">
        <v>4</v>
      </c>
      <c r="B34" s="295"/>
      <c r="C34" s="295"/>
      <c r="D34" s="295"/>
      <c r="E34" s="295"/>
      <c r="F34" s="295"/>
      <c r="G34" s="295"/>
      <c r="H34" s="295"/>
      <c r="I34" s="295"/>
      <c r="J34" s="295"/>
      <c r="K34" s="295"/>
      <c r="L34" s="295"/>
      <c r="M34" s="295"/>
      <c r="N34" s="295"/>
    </row>
    <row r="35" spans="1:16" ht="18.75" customHeight="1" x14ac:dyDescent="0.25">
      <c r="A35" s="78"/>
      <c r="B35" s="78"/>
      <c r="C35" s="78"/>
      <c r="D35" s="78"/>
      <c r="E35" s="78"/>
      <c r="F35" s="78"/>
      <c r="G35" s="78"/>
      <c r="H35" s="78"/>
      <c r="I35" s="78"/>
      <c r="J35" s="78"/>
      <c r="K35" s="78"/>
      <c r="L35" s="78"/>
      <c r="M35" s="78"/>
      <c r="N35" s="78"/>
    </row>
    <row r="36" spans="1:16" ht="15" thickBot="1" x14ac:dyDescent="0.25"/>
    <row r="37" spans="1:16" s="79" customFormat="1" ht="33.75" thickBot="1" x14ac:dyDescent="0.5">
      <c r="A37" s="296" t="s">
        <v>161</v>
      </c>
      <c r="B37" s="297"/>
      <c r="C37" s="297"/>
      <c r="D37" s="297"/>
      <c r="E37" s="297"/>
      <c r="F37" s="297"/>
      <c r="G37" s="297"/>
      <c r="H37" s="297"/>
      <c r="I37" s="297"/>
      <c r="J37" s="297"/>
      <c r="K37" s="297"/>
      <c r="L37" s="297"/>
      <c r="M37" s="297"/>
      <c r="N37" s="297"/>
      <c r="O37" s="297"/>
      <c r="P37" s="298"/>
    </row>
    <row r="38" spans="1:16" s="80" customFormat="1" ht="15" thickBot="1" x14ac:dyDescent="0.25">
      <c r="M38" s="81"/>
      <c r="N38" s="82"/>
    </row>
    <row r="39" spans="1:16" s="80" customFormat="1" ht="12.75" x14ac:dyDescent="0.2">
      <c r="B39" s="278" t="s">
        <v>162</v>
      </c>
      <c r="C39" s="279"/>
      <c r="D39" s="279"/>
      <c r="E39" s="279"/>
      <c r="F39" s="279"/>
      <c r="G39" s="279"/>
      <c r="H39" s="279"/>
      <c r="I39" s="279"/>
      <c r="J39" s="279"/>
      <c r="K39" s="279"/>
      <c r="L39" s="279"/>
      <c r="M39" s="279"/>
      <c r="N39" s="279"/>
      <c r="O39" s="280"/>
    </row>
    <row r="40" spans="1:16" s="80" customFormat="1" ht="12.75" x14ac:dyDescent="0.2">
      <c r="B40" s="281" t="s">
        <v>254</v>
      </c>
      <c r="C40" s="282"/>
      <c r="D40" s="282"/>
      <c r="E40" s="282"/>
      <c r="F40" s="282"/>
      <c r="G40" s="282"/>
      <c r="H40" s="282"/>
      <c r="I40" s="282"/>
      <c r="J40" s="282"/>
      <c r="K40" s="282"/>
      <c r="L40" s="282"/>
      <c r="M40" s="282"/>
      <c r="N40" s="282"/>
      <c r="O40" s="283"/>
    </row>
    <row r="41" spans="1:16" s="80" customFormat="1" ht="12.75" x14ac:dyDescent="0.2">
      <c r="B41" s="281" t="s">
        <v>163</v>
      </c>
      <c r="C41" s="282"/>
      <c r="D41" s="282"/>
      <c r="E41" s="282"/>
      <c r="F41" s="282"/>
      <c r="G41" s="282"/>
      <c r="H41" s="282"/>
      <c r="I41" s="282"/>
      <c r="J41" s="282"/>
      <c r="K41" s="282"/>
      <c r="L41" s="282"/>
      <c r="M41" s="282"/>
      <c r="N41" s="282"/>
      <c r="O41" s="283"/>
    </row>
    <row r="42" spans="1:16" s="80" customFormat="1" ht="15" thickBot="1" x14ac:dyDescent="0.25">
      <c r="B42" s="83" t="s">
        <v>7</v>
      </c>
      <c r="C42" s="84" t="s">
        <v>7</v>
      </c>
      <c r="D42" s="85" t="s">
        <v>7</v>
      </c>
      <c r="E42" s="86"/>
      <c r="F42" s="86"/>
      <c r="G42" s="86"/>
      <c r="H42" s="86"/>
      <c r="I42" s="87"/>
      <c r="J42" s="87"/>
      <c r="K42" s="87"/>
      <c r="L42" s="87"/>
      <c r="M42" s="88"/>
      <c r="N42" s="89"/>
      <c r="O42" s="90"/>
    </row>
    <row r="43" spans="1:16" s="91" customFormat="1" ht="53.25" customHeight="1" thickBot="1" x14ac:dyDescent="0.25">
      <c r="B43" s="92" t="s">
        <v>164</v>
      </c>
      <c r="C43" s="93" t="s">
        <v>165</v>
      </c>
      <c r="D43" s="284" t="s">
        <v>166</v>
      </c>
      <c r="E43" s="285"/>
      <c r="F43" s="285"/>
      <c r="G43" s="285"/>
      <c r="H43" s="286"/>
      <c r="I43" s="284" t="s">
        <v>167</v>
      </c>
      <c r="J43" s="286"/>
      <c r="K43" s="94"/>
      <c r="L43" s="287" t="s">
        <v>168</v>
      </c>
      <c r="M43" s="289" t="s">
        <v>169</v>
      </c>
      <c r="N43" s="290"/>
      <c r="O43" s="287" t="s">
        <v>170</v>
      </c>
      <c r="P43" s="95"/>
    </row>
    <row r="44" spans="1:16" s="91" customFormat="1" ht="53.25" customHeight="1" thickBot="1" x14ac:dyDescent="0.25">
      <c r="B44" s="287" t="s">
        <v>171</v>
      </c>
      <c r="C44" s="287" t="s">
        <v>171</v>
      </c>
      <c r="D44" s="287" t="s">
        <v>171</v>
      </c>
      <c r="E44" s="291" t="s">
        <v>172</v>
      </c>
      <c r="F44" s="292"/>
      <c r="G44" s="292"/>
      <c r="H44" s="292"/>
      <c r="I44" s="287" t="s">
        <v>173</v>
      </c>
      <c r="J44" s="287" t="s">
        <v>174</v>
      </c>
      <c r="K44" s="96"/>
      <c r="L44" s="288"/>
      <c r="M44" s="288" t="s">
        <v>175</v>
      </c>
      <c r="N44" s="288" t="s">
        <v>176</v>
      </c>
      <c r="O44" s="288"/>
      <c r="P44" s="95"/>
    </row>
    <row r="45" spans="1:16" s="91" customFormat="1" ht="53.25" customHeight="1" thickBot="1" x14ac:dyDescent="0.3">
      <c r="B45" s="288"/>
      <c r="C45" s="288"/>
      <c r="D45" s="288"/>
      <c r="E45" s="97" t="s">
        <v>177</v>
      </c>
      <c r="F45" s="97" t="s">
        <v>178</v>
      </c>
      <c r="G45" s="97" t="s">
        <v>179</v>
      </c>
      <c r="H45" s="97" t="s">
        <v>180</v>
      </c>
      <c r="I45" s="288"/>
      <c r="J45" s="288"/>
      <c r="K45" s="96"/>
      <c r="L45" s="288"/>
      <c r="M45" s="288"/>
      <c r="N45" s="288"/>
      <c r="O45" s="288"/>
      <c r="P45" s="95"/>
    </row>
    <row r="46" spans="1:16" s="80" customFormat="1" ht="97.5" customHeight="1" x14ac:dyDescent="0.2">
      <c r="B46" s="257" t="s">
        <v>181</v>
      </c>
      <c r="C46" s="269" t="s">
        <v>255</v>
      </c>
      <c r="D46" s="98" t="s">
        <v>256</v>
      </c>
      <c r="E46" s="99"/>
      <c r="F46" s="99"/>
      <c r="G46" s="99"/>
      <c r="H46" s="100">
        <v>1</v>
      </c>
      <c r="I46" s="98" t="s">
        <v>182</v>
      </c>
      <c r="J46" s="98" t="s">
        <v>183</v>
      </c>
      <c r="K46" s="98"/>
      <c r="L46" s="98" t="s">
        <v>184</v>
      </c>
      <c r="M46" s="271">
        <v>130.84</v>
      </c>
      <c r="N46" s="273" t="s">
        <v>185</v>
      </c>
      <c r="O46" s="101"/>
      <c r="P46" s="102"/>
    </row>
    <row r="47" spans="1:16" s="80" customFormat="1" ht="107.25" customHeight="1" x14ac:dyDescent="0.2">
      <c r="B47" s="258"/>
      <c r="C47" s="270"/>
      <c r="D47" s="103" t="s">
        <v>186</v>
      </c>
      <c r="E47" s="104"/>
      <c r="F47" s="104"/>
      <c r="G47" s="104"/>
      <c r="H47" s="105">
        <v>5</v>
      </c>
      <c r="I47" s="103" t="s">
        <v>182</v>
      </c>
      <c r="J47" s="103" t="s">
        <v>187</v>
      </c>
      <c r="K47" s="103"/>
      <c r="L47" s="103" t="s">
        <v>184</v>
      </c>
      <c r="M47" s="272"/>
      <c r="N47" s="274"/>
      <c r="O47" s="106"/>
      <c r="P47" s="102"/>
    </row>
    <row r="48" spans="1:16" s="80" customFormat="1" ht="135" customHeight="1" thickBot="1" x14ac:dyDescent="0.25">
      <c r="B48" s="258"/>
      <c r="C48" s="270"/>
      <c r="D48" s="107" t="s">
        <v>188</v>
      </c>
      <c r="E48" s="108"/>
      <c r="F48" s="108"/>
      <c r="G48" s="108"/>
      <c r="H48" s="109">
        <v>130</v>
      </c>
      <c r="I48" s="107" t="s">
        <v>182</v>
      </c>
      <c r="J48" s="107" t="s">
        <v>189</v>
      </c>
      <c r="K48" s="107"/>
      <c r="L48" s="107" t="s">
        <v>184</v>
      </c>
      <c r="M48" s="272"/>
      <c r="N48" s="274"/>
      <c r="O48" s="110"/>
      <c r="P48" s="102"/>
    </row>
    <row r="49" spans="1:16" s="79" customFormat="1" ht="150" customHeight="1" x14ac:dyDescent="0.2">
      <c r="B49" s="247" t="s">
        <v>190</v>
      </c>
      <c r="C49" s="98" t="s">
        <v>191</v>
      </c>
      <c r="D49" s="98" t="s">
        <v>192</v>
      </c>
      <c r="E49" s="111"/>
      <c r="F49" s="111"/>
      <c r="G49" s="111"/>
      <c r="H49" s="112">
        <v>5</v>
      </c>
      <c r="I49" s="98" t="s">
        <v>182</v>
      </c>
      <c r="J49" s="98" t="s">
        <v>193</v>
      </c>
      <c r="K49" s="98"/>
      <c r="L49" s="98" t="s">
        <v>194</v>
      </c>
      <c r="M49" s="276">
        <v>123.45</v>
      </c>
      <c r="N49" s="113"/>
      <c r="O49" s="101"/>
      <c r="P49" s="102"/>
    </row>
    <row r="50" spans="1:16" s="79" customFormat="1" ht="77.25" customHeight="1" thickBot="1" x14ac:dyDescent="0.25">
      <c r="B50" s="275"/>
      <c r="C50" s="114" t="s">
        <v>257</v>
      </c>
      <c r="D50" s="114" t="s">
        <v>195</v>
      </c>
      <c r="E50" s="115"/>
      <c r="F50" s="115"/>
      <c r="G50" s="115"/>
      <c r="H50" s="116">
        <v>1</v>
      </c>
      <c r="I50" s="114" t="s">
        <v>182</v>
      </c>
      <c r="J50" s="114" t="s">
        <v>196</v>
      </c>
      <c r="K50" s="114"/>
      <c r="L50" s="114" t="s">
        <v>194</v>
      </c>
      <c r="M50" s="277"/>
      <c r="N50" s="117"/>
      <c r="O50" s="110"/>
      <c r="P50" s="102"/>
    </row>
    <row r="51" spans="1:16" s="80" customFormat="1" ht="99.75" customHeight="1" x14ac:dyDescent="0.2">
      <c r="B51" s="247" t="s">
        <v>197</v>
      </c>
      <c r="C51" s="98" t="s">
        <v>258</v>
      </c>
      <c r="D51" s="98"/>
      <c r="E51" s="118"/>
      <c r="F51" s="118"/>
      <c r="G51" s="118"/>
      <c r="H51" s="112">
        <v>1</v>
      </c>
      <c r="I51" s="98" t="s">
        <v>182</v>
      </c>
      <c r="J51" s="118"/>
      <c r="K51" s="118"/>
      <c r="L51" s="98" t="s">
        <v>194</v>
      </c>
      <c r="M51" s="249">
        <v>161.05000000000001</v>
      </c>
      <c r="N51" s="113" t="s">
        <v>185</v>
      </c>
      <c r="O51" s="119"/>
      <c r="P51" s="102"/>
    </row>
    <row r="52" spans="1:16" s="80" customFormat="1" ht="117.75" customHeight="1" thickBot="1" x14ac:dyDescent="0.25">
      <c r="B52" s="248"/>
      <c r="C52" s="120" t="s">
        <v>259</v>
      </c>
      <c r="D52" s="120"/>
      <c r="E52" s="121"/>
      <c r="F52" s="121"/>
      <c r="G52" s="121"/>
      <c r="H52" s="122">
        <v>1</v>
      </c>
      <c r="I52" s="120" t="s">
        <v>182</v>
      </c>
      <c r="J52" s="121"/>
      <c r="K52" s="121"/>
      <c r="L52" s="120" t="s">
        <v>194</v>
      </c>
      <c r="M52" s="250"/>
      <c r="N52" s="123" t="s">
        <v>185</v>
      </c>
      <c r="O52" s="124"/>
      <c r="P52" s="102"/>
    </row>
    <row r="53" spans="1:16" s="80" customFormat="1" ht="168.75" customHeight="1" thickBot="1" x14ac:dyDescent="0.25">
      <c r="B53" s="125" t="s">
        <v>198</v>
      </c>
      <c r="C53" s="103" t="s">
        <v>260</v>
      </c>
      <c r="D53" s="103"/>
      <c r="E53" s="103" t="s">
        <v>7</v>
      </c>
      <c r="F53" s="103" t="s">
        <v>7</v>
      </c>
      <c r="G53" s="103" t="s">
        <v>7</v>
      </c>
      <c r="H53" s="103">
        <v>500</v>
      </c>
      <c r="I53" s="103"/>
      <c r="J53" s="103"/>
      <c r="K53" s="103"/>
      <c r="L53" s="103" t="s">
        <v>199</v>
      </c>
      <c r="M53" s="126">
        <f>158.23</f>
        <v>158.22999999999999</v>
      </c>
      <c r="N53" s="127" t="s">
        <v>185</v>
      </c>
      <c r="O53" s="128"/>
      <c r="P53" s="102"/>
    </row>
    <row r="54" spans="1:16" s="80" customFormat="1" ht="150.75" customHeight="1" thickBot="1" x14ac:dyDescent="0.25">
      <c r="B54" s="251" t="s">
        <v>200</v>
      </c>
      <c r="C54" s="103" t="s">
        <v>201</v>
      </c>
      <c r="D54" s="103" t="s">
        <v>202</v>
      </c>
      <c r="E54" s="129"/>
      <c r="F54" s="129"/>
      <c r="G54" s="129"/>
      <c r="H54" s="130">
        <v>1</v>
      </c>
      <c r="I54" s="129"/>
      <c r="J54" s="131" t="s">
        <v>203</v>
      </c>
      <c r="K54" s="131"/>
      <c r="L54" s="103" t="s">
        <v>204</v>
      </c>
      <c r="M54" s="253">
        <v>73.65496573580144</v>
      </c>
      <c r="N54" s="127" t="s">
        <v>185</v>
      </c>
      <c r="O54" s="124"/>
      <c r="P54" s="102"/>
    </row>
    <row r="55" spans="1:16" s="80" customFormat="1" ht="135" x14ac:dyDescent="0.2">
      <c r="B55" s="252"/>
      <c r="C55" s="132" t="s">
        <v>261</v>
      </c>
      <c r="D55" s="132" t="s">
        <v>205</v>
      </c>
      <c r="E55" s="133"/>
      <c r="F55" s="133"/>
      <c r="G55" s="133"/>
      <c r="H55" s="134">
        <v>1</v>
      </c>
      <c r="I55" s="133"/>
      <c r="J55" s="135" t="s">
        <v>206</v>
      </c>
      <c r="K55" s="135"/>
      <c r="L55" s="132" t="s">
        <v>204</v>
      </c>
      <c r="M55" s="254"/>
      <c r="N55" s="136" t="s">
        <v>185</v>
      </c>
      <c r="O55" s="137"/>
      <c r="P55" s="102"/>
    </row>
    <row r="56" spans="1:16" s="80" customFormat="1" ht="135.75" thickBot="1" x14ac:dyDescent="0.25">
      <c r="B56" s="248"/>
      <c r="C56" s="120" t="s">
        <v>262</v>
      </c>
      <c r="D56" s="120" t="s">
        <v>207</v>
      </c>
      <c r="E56" s="121"/>
      <c r="F56" s="121"/>
      <c r="G56" s="121"/>
      <c r="H56" s="138">
        <v>1</v>
      </c>
      <c r="I56" s="121"/>
      <c r="J56" s="139" t="s">
        <v>263</v>
      </c>
      <c r="K56" s="140"/>
      <c r="L56" s="103" t="s">
        <v>204</v>
      </c>
      <c r="M56" s="254"/>
      <c r="N56" s="123" t="s">
        <v>185</v>
      </c>
      <c r="O56" s="141"/>
      <c r="P56" s="102"/>
    </row>
    <row r="57" spans="1:16" s="79" customFormat="1" ht="72.75" customHeight="1" x14ac:dyDescent="0.2">
      <c r="B57" s="257" t="s">
        <v>208</v>
      </c>
      <c r="C57" s="142" t="s">
        <v>264</v>
      </c>
      <c r="D57" s="142"/>
      <c r="E57" s="142" t="s">
        <v>7</v>
      </c>
      <c r="F57" s="142" t="s">
        <v>7</v>
      </c>
      <c r="G57" s="142" t="s">
        <v>7</v>
      </c>
      <c r="H57" s="103">
        <v>12</v>
      </c>
      <c r="I57" s="142"/>
      <c r="J57" s="142"/>
      <c r="K57" s="142"/>
      <c r="L57" s="143" t="s">
        <v>209</v>
      </c>
      <c r="M57" s="260">
        <v>130.22</v>
      </c>
      <c r="N57" s="127" t="s">
        <v>185</v>
      </c>
      <c r="O57" s="137"/>
      <c r="P57" s="102"/>
    </row>
    <row r="58" spans="1:16" s="79" customFormat="1" ht="72.75" customHeight="1" x14ac:dyDescent="0.2">
      <c r="B58" s="258"/>
      <c r="C58" s="144" t="s">
        <v>265</v>
      </c>
      <c r="D58" s="144"/>
      <c r="E58" s="136"/>
      <c r="F58" s="136"/>
      <c r="G58" s="136"/>
      <c r="H58" s="133">
        <v>4</v>
      </c>
      <c r="I58" s="144"/>
      <c r="J58" s="144"/>
      <c r="K58" s="142"/>
      <c r="L58" s="143" t="s">
        <v>209</v>
      </c>
      <c r="M58" s="261"/>
      <c r="N58" s="136" t="s">
        <v>185</v>
      </c>
      <c r="O58" s="141"/>
      <c r="P58" s="102"/>
    </row>
    <row r="59" spans="1:16" s="79" customFormat="1" ht="110.25" customHeight="1" x14ac:dyDescent="0.2">
      <c r="B59" s="258"/>
      <c r="C59" s="144" t="s">
        <v>266</v>
      </c>
      <c r="D59" s="144"/>
      <c r="E59" s="136"/>
      <c r="F59" s="136"/>
      <c r="G59" s="136"/>
      <c r="H59" s="133">
        <v>12</v>
      </c>
      <c r="I59" s="144"/>
      <c r="J59" s="136"/>
      <c r="K59" s="127"/>
      <c r="L59" s="143" t="s">
        <v>209</v>
      </c>
      <c r="M59" s="261"/>
      <c r="N59" s="136" t="s">
        <v>185</v>
      </c>
      <c r="O59" s="141"/>
      <c r="P59" s="102"/>
    </row>
    <row r="60" spans="1:16" s="79" customFormat="1" ht="89.25" customHeight="1" thickBot="1" x14ac:dyDescent="0.25">
      <c r="B60" s="259"/>
      <c r="C60" s="144" t="s">
        <v>267</v>
      </c>
      <c r="D60" s="144"/>
      <c r="E60" s="136"/>
      <c r="F60" s="136"/>
      <c r="G60" s="136"/>
      <c r="H60" s="133">
        <v>12</v>
      </c>
      <c r="I60" s="144"/>
      <c r="J60" s="136"/>
      <c r="K60" s="127"/>
      <c r="L60" s="143" t="s">
        <v>209</v>
      </c>
      <c r="M60" s="262"/>
      <c r="N60" s="136" t="s">
        <v>185</v>
      </c>
      <c r="O60" s="141"/>
      <c r="P60" s="102"/>
    </row>
    <row r="61" spans="1:16" s="80" customFormat="1" ht="192" customHeight="1" x14ac:dyDescent="0.2">
      <c r="B61" s="247" t="s">
        <v>210</v>
      </c>
      <c r="C61" s="264" t="s">
        <v>268</v>
      </c>
      <c r="D61" s="98" t="s">
        <v>211</v>
      </c>
      <c r="E61" s="98" t="s">
        <v>7</v>
      </c>
      <c r="F61" s="98">
        <v>5</v>
      </c>
      <c r="G61" s="98" t="s">
        <v>7</v>
      </c>
      <c r="H61" s="98">
        <v>5</v>
      </c>
      <c r="I61" s="98"/>
      <c r="J61" s="118"/>
      <c r="K61" s="118"/>
      <c r="L61" s="98" t="s">
        <v>212</v>
      </c>
      <c r="M61" s="266">
        <v>39.241907071155367</v>
      </c>
      <c r="N61" s="145" t="s">
        <v>185</v>
      </c>
      <c r="O61" s="146"/>
      <c r="P61" s="102"/>
    </row>
    <row r="62" spans="1:16" s="79" customFormat="1" ht="151.5" customHeight="1" thickBot="1" x14ac:dyDescent="0.25">
      <c r="A62" s="80"/>
      <c r="B62" s="263"/>
      <c r="C62" s="265"/>
      <c r="D62" s="114" t="s">
        <v>213</v>
      </c>
      <c r="E62" s="147"/>
      <c r="F62" s="147"/>
      <c r="G62" s="147"/>
      <c r="H62" s="148">
        <v>1</v>
      </c>
      <c r="I62" s="147"/>
      <c r="J62" s="147"/>
      <c r="K62" s="147"/>
      <c r="L62" s="114" t="s">
        <v>212</v>
      </c>
      <c r="M62" s="267"/>
      <c r="N62" s="149" t="s">
        <v>185</v>
      </c>
      <c r="O62" s="150"/>
    </row>
    <row r="63" spans="1:16" s="80" customFormat="1" ht="171.75" thickBot="1" x14ac:dyDescent="0.25">
      <c r="B63" s="247" t="s">
        <v>214</v>
      </c>
      <c r="C63" s="151" t="s">
        <v>215</v>
      </c>
      <c r="D63" s="152" t="s">
        <v>216</v>
      </c>
      <c r="E63" s="153"/>
      <c r="F63" s="153"/>
      <c r="G63" s="153"/>
      <c r="H63" s="154">
        <f>3/3</f>
        <v>1</v>
      </c>
      <c r="I63" s="155"/>
      <c r="J63" s="152" t="s">
        <v>217</v>
      </c>
      <c r="K63" s="152"/>
      <c r="L63" s="113" t="s">
        <v>218</v>
      </c>
      <c r="M63" s="268">
        <v>162.5378351601799</v>
      </c>
      <c r="N63" s="113" t="s">
        <v>185</v>
      </c>
      <c r="O63" s="146" t="s">
        <v>219</v>
      </c>
      <c r="P63" s="102"/>
    </row>
    <row r="64" spans="1:16" s="80" customFormat="1" ht="201" customHeight="1" thickBot="1" x14ac:dyDescent="0.25">
      <c r="A64" s="79"/>
      <c r="B64" s="263"/>
      <c r="C64" s="156" t="s">
        <v>220</v>
      </c>
      <c r="D64" s="114"/>
      <c r="E64" s="147"/>
      <c r="F64" s="147"/>
      <c r="G64" s="147"/>
      <c r="H64" s="148">
        <v>1</v>
      </c>
      <c r="I64" s="147"/>
      <c r="J64" s="147"/>
      <c r="K64" s="157"/>
      <c r="L64" s="158" t="s">
        <v>218</v>
      </c>
      <c r="M64" s="261"/>
      <c r="N64" s="117" t="s">
        <v>185</v>
      </c>
      <c r="O64" s="159"/>
      <c r="P64" s="102"/>
    </row>
    <row r="65" spans="2:16" s="80" customFormat="1" ht="165" customHeight="1" x14ac:dyDescent="0.2">
      <c r="B65" s="247" t="s">
        <v>221</v>
      </c>
      <c r="C65" s="98" t="s">
        <v>269</v>
      </c>
      <c r="D65" s="98" t="s">
        <v>222</v>
      </c>
      <c r="E65" s="160">
        <v>0.25</v>
      </c>
      <c r="F65" s="160">
        <v>0.25</v>
      </c>
      <c r="G65" s="160">
        <v>0.25</v>
      </c>
      <c r="H65" s="160">
        <v>0.25</v>
      </c>
      <c r="I65" s="98"/>
      <c r="J65" s="98" t="s">
        <v>223</v>
      </c>
      <c r="K65" s="98"/>
      <c r="L65" s="98" t="s">
        <v>224</v>
      </c>
      <c r="M65" s="255">
        <v>96.617041560945196</v>
      </c>
      <c r="N65" s="113" t="s">
        <v>185</v>
      </c>
      <c r="O65" s="161"/>
    </row>
    <row r="66" spans="2:16" s="80" customFormat="1" ht="205.5" customHeight="1" thickBot="1" x14ac:dyDescent="0.25">
      <c r="B66" s="248"/>
      <c r="C66" s="120" t="s">
        <v>270</v>
      </c>
      <c r="D66" s="120"/>
      <c r="E66" s="162"/>
      <c r="F66" s="162"/>
      <c r="G66" s="162"/>
      <c r="H66" s="162">
        <v>1</v>
      </c>
      <c r="I66" s="120"/>
      <c r="J66" s="120"/>
      <c r="K66" s="120"/>
      <c r="L66" s="120" t="s">
        <v>225</v>
      </c>
      <c r="M66" s="256"/>
      <c r="N66" s="123" t="s">
        <v>185</v>
      </c>
      <c r="O66" s="163"/>
    </row>
    <row r="67" spans="2:16" s="80" customFormat="1" ht="149.25" customHeight="1" thickBot="1" x14ac:dyDescent="0.25">
      <c r="B67" s="164" t="s">
        <v>271</v>
      </c>
      <c r="C67" s="165" t="s">
        <v>272</v>
      </c>
      <c r="D67" s="165" t="s">
        <v>226</v>
      </c>
      <c r="E67" s="166"/>
      <c r="F67" s="166"/>
      <c r="G67" s="166"/>
      <c r="H67" s="167">
        <v>1</v>
      </c>
      <c r="I67" s="166"/>
      <c r="J67" s="168" t="s">
        <v>227</v>
      </c>
      <c r="K67" s="168"/>
      <c r="L67" s="165" t="s">
        <v>273</v>
      </c>
      <c r="M67" s="169">
        <v>84.194278025527112</v>
      </c>
      <c r="N67" s="170" t="s">
        <v>185</v>
      </c>
      <c r="O67" s="171"/>
    </row>
    <row r="68" spans="2:16" s="80" customFormat="1" ht="120.75" thickBot="1" x14ac:dyDescent="0.25">
      <c r="B68" s="172" t="s">
        <v>228</v>
      </c>
      <c r="C68" s="173" t="s">
        <v>229</v>
      </c>
      <c r="D68" s="174"/>
      <c r="E68" s="174"/>
      <c r="F68" s="174"/>
      <c r="G68" s="174"/>
      <c r="H68" s="175">
        <v>1</v>
      </c>
      <c r="I68" s="174"/>
      <c r="J68" s="174"/>
      <c r="K68" s="174"/>
      <c r="L68" s="173" t="s">
        <v>230</v>
      </c>
      <c r="M68" s="176">
        <v>278.97118823165488</v>
      </c>
      <c r="N68" s="177" t="s">
        <v>185</v>
      </c>
      <c r="O68" s="178"/>
    </row>
    <row r="69" spans="2:16" s="79" customFormat="1" ht="90.75" customHeight="1" thickBot="1" x14ac:dyDescent="0.25">
      <c r="B69" s="172" t="s">
        <v>231</v>
      </c>
      <c r="C69" s="173" t="s">
        <v>232</v>
      </c>
      <c r="D69" s="179"/>
      <c r="E69" s="179"/>
      <c r="F69" s="179"/>
      <c r="G69" s="179"/>
      <c r="H69" s="180">
        <v>1</v>
      </c>
      <c r="I69" s="179"/>
      <c r="J69" s="179"/>
      <c r="K69" s="179"/>
      <c r="L69" s="181" t="s">
        <v>233</v>
      </c>
      <c r="M69" s="176">
        <v>64.34</v>
      </c>
      <c r="N69" s="182" t="s">
        <v>185</v>
      </c>
      <c r="O69" s="183"/>
    </row>
    <row r="70" spans="2:16" s="80" customFormat="1" ht="75.75" thickBot="1" x14ac:dyDescent="0.25">
      <c r="B70" s="184" t="s">
        <v>234</v>
      </c>
      <c r="C70" s="185" t="s">
        <v>235</v>
      </c>
      <c r="D70" s="185"/>
      <c r="E70" s="186"/>
      <c r="F70" s="186"/>
      <c r="G70" s="186"/>
      <c r="H70" s="187">
        <v>100</v>
      </c>
      <c r="I70" s="188"/>
      <c r="J70" s="185"/>
      <c r="K70" s="185"/>
      <c r="L70" s="187" t="s">
        <v>236</v>
      </c>
      <c r="M70" s="189">
        <v>143.0521294534152</v>
      </c>
      <c r="N70" s="158" t="s">
        <v>185</v>
      </c>
      <c r="O70" s="159" t="s">
        <v>237</v>
      </c>
      <c r="P70" s="102"/>
    </row>
    <row r="71" spans="2:16" s="80" customFormat="1" ht="186" customHeight="1" thickBot="1" x14ac:dyDescent="0.25">
      <c r="B71" s="172" t="s">
        <v>238</v>
      </c>
      <c r="C71" s="190" t="s">
        <v>239</v>
      </c>
      <c r="D71" s="191"/>
      <c r="E71" s="191"/>
      <c r="F71" s="192"/>
      <c r="G71" s="192"/>
      <c r="H71" s="193">
        <v>100</v>
      </c>
      <c r="I71" s="191"/>
      <c r="J71" s="182"/>
      <c r="K71" s="182"/>
      <c r="L71" s="193" t="s">
        <v>240</v>
      </c>
      <c r="M71" s="176">
        <v>267.6704807575004</v>
      </c>
      <c r="N71" s="182" t="s">
        <v>185</v>
      </c>
      <c r="O71" s="194" t="s">
        <v>241</v>
      </c>
    </row>
    <row r="72" spans="2:16" s="80" customFormat="1" ht="15.75" x14ac:dyDescent="0.2">
      <c r="G72" s="195"/>
      <c r="H72" s="196"/>
      <c r="I72" s="196"/>
      <c r="J72" s="197"/>
      <c r="K72" s="197"/>
      <c r="L72" s="197" t="s">
        <v>242</v>
      </c>
      <c r="M72" s="198">
        <f>SUM(M46:M71)</f>
        <v>1914.0698259961794</v>
      </c>
      <c r="N72" s="80" t="s">
        <v>7</v>
      </c>
    </row>
    <row r="73" spans="2:16" s="80" customFormat="1" ht="15.75" x14ac:dyDescent="0.2">
      <c r="I73" s="199"/>
      <c r="J73" s="199"/>
      <c r="K73" s="199"/>
      <c r="L73" s="197" t="s">
        <v>21</v>
      </c>
      <c r="M73" s="200">
        <v>0</v>
      </c>
      <c r="N73" s="82"/>
    </row>
    <row r="74" spans="2:16" s="80" customFormat="1" x14ac:dyDescent="0.2">
      <c r="J74" s="79"/>
      <c r="K74" s="79"/>
      <c r="M74" s="81"/>
      <c r="N74" s="82"/>
    </row>
    <row r="75" spans="2:16" s="80" customFormat="1" ht="15.75" x14ac:dyDescent="0.2">
      <c r="L75" s="197" t="s">
        <v>243</v>
      </c>
      <c r="M75" s="198">
        <f>+M72+L29</f>
        <v>3440.42232599618</v>
      </c>
      <c r="N75" s="82"/>
      <c r="O75" s="201">
        <f>SUM(M75:M76)</f>
        <v>3440.42232599618</v>
      </c>
    </row>
    <row r="76" spans="2:16" s="80" customFormat="1" ht="15.75" x14ac:dyDescent="0.2">
      <c r="L76" s="197" t="s">
        <v>244</v>
      </c>
      <c r="M76" s="202">
        <f>+M73+L30</f>
        <v>0</v>
      </c>
      <c r="N76" s="82"/>
    </row>
    <row r="77" spans="2:16" s="80" customFormat="1" x14ac:dyDescent="0.2">
      <c r="M77" s="81"/>
      <c r="N77" s="82"/>
    </row>
    <row r="78" spans="2:16" x14ac:dyDescent="0.2">
      <c r="M78" s="2"/>
      <c r="N78" s="19"/>
      <c r="P78" s="2"/>
    </row>
    <row r="79" spans="2:16" x14ac:dyDescent="0.2">
      <c r="M79" s="2"/>
      <c r="N79" s="19"/>
      <c r="P79" s="2"/>
    </row>
  </sheetData>
  <protectedRanges>
    <protectedRange sqref="C49:C50" name="Rango2_2_1_1_1_1"/>
  </protectedRanges>
  <mergeCells count="66">
    <mergeCell ref="A1:P1"/>
    <mergeCell ref="A3:N3"/>
    <mergeCell ref="A4:N4"/>
    <mergeCell ref="A5:N5"/>
    <mergeCell ref="A6:N6"/>
    <mergeCell ref="A7:N7"/>
    <mergeCell ref="A8:A11"/>
    <mergeCell ref="B8:B11"/>
    <mergeCell ref="C8:C11"/>
    <mergeCell ref="D8:D11"/>
    <mergeCell ref="E8:H9"/>
    <mergeCell ref="I8:K8"/>
    <mergeCell ref="E10:E11"/>
    <mergeCell ref="F10:F11"/>
    <mergeCell ref="G10:G11"/>
    <mergeCell ref="H10:H11"/>
    <mergeCell ref="L8:M8"/>
    <mergeCell ref="N8:N11"/>
    <mergeCell ref="O8:O11"/>
    <mergeCell ref="P8:P11"/>
    <mergeCell ref="I9:K9"/>
    <mergeCell ref="L9:M9"/>
    <mergeCell ref="J10:J11"/>
    <mergeCell ref="K10:K11"/>
    <mergeCell ref="L10:L11"/>
    <mergeCell ref="M10:M11"/>
    <mergeCell ref="A30:C30"/>
    <mergeCell ref="A32:N32"/>
    <mergeCell ref="A33:N33"/>
    <mergeCell ref="A34:N34"/>
    <mergeCell ref="A37:P37"/>
    <mergeCell ref="B39:O39"/>
    <mergeCell ref="B40:O40"/>
    <mergeCell ref="B41:O41"/>
    <mergeCell ref="D43:H43"/>
    <mergeCell ref="I43:J43"/>
    <mergeCell ref="L43:L45"/>
    <mergeCell ref="M43:N43"/>
    <mergeCell ref="O43:O45"/>
    <mergeCell ref="B44:B45"/>
    <mergeCell ref="C44:C45"/>
    <mergeCell ref="D44:D45"/>
    <mergeCell ref="E44:H44"/>
    <mergeCell ref="I44:I45"/>
    <mergeCell ref="J44:J45"/>
    <mergeCell ref="M44:M45"/>
    <mergeCell ref="N44:N45"/>
    <mergeCell ref="B46:B48"/>
    <mergeCell ref="C46:C48"/>
    <mergeCell ref="M46:M48"/>
    <mergeCell ref="N46:N48"/>
    <mergeCell ref="B49:B50"/>
    <mergeCell ref="M49:M50"/>
    <mergeCell ref="B51:B52"/>
    <mergeCell ref="M51:M52"/>
    <mergeCell ref="B54:B56"/>
    <mergeCell ref="M54:M56"/>
    <mergeCell ref="B65:B66"/>
    <mergeCell ref="M65:M66"/>
    <mergeCell ref="B57:B60"/>
    <mergeCell ref="M57:M60"/>
    <mergeCell ref="B61:B62"/>
    <mergeCell ref="C61:C62"/>
    <mergeCell ref="M61:M62"/>
    <mergeCell ref="B63:B64"/>
    <mergeCell ref="M63:M64"/>
  </mergeCells>
  <pageMargins left="1.08" right="0.19" top="0.31496062992125984" bottom="0.27559055118110237" header="0" footer="0"/>
  <pageSetup paperSize="5" scale="51" fitToHeight="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4"/>
  <sheetViews>
    <sheetView tabSelected="1" zoomScale="66" zoomScaleNormal="66" workbookViewId="0">
      <selection activeCell="D14" sqref="D14:D15"/>
    </sheetView>
  </sheetViews>
  <sheetFormatPr baseColWidth="10" defaultColWidth="11.42578125" defaultRowHeight="12.75" x14ac:dyDescent="0.2"/>
  <cols>
    <col min="1" max="1" width="14" customWidth="1"/>
    <col min="2" max="2" width="14.5703125" customWidth="1"/>
    <col min="3" max="4" width="12.85546875" customWidth="1"/>
    <col min="5" max="6" width="14.42578125" customWidth="1"/>
    <col min="7" max="7" width="14.140625" customWidth="1"/>
    <col min="8" max="8" width="17.7109375" customWidth="1"/>
    <col min="9" max="9" width="14.85546875" customWidth="1"/>
    <col min="10" max="10" width="14.28515625" customWidth="1"/>
    <col min="11" max="11" width="17.7109375" customWidth="1"/>
    <col min="12" max="12" width="22.5703125" customWidth="1"/>
    <col min="13" max="13" width="18" customWidth="1"/>
    <col min="14" max="14" width="10.42578125" bestFit="1" customWidth="1"/>
    <col min="15" max="15" width="10.140625" customWidth="1"/>
    <col min="16" max="16" width="7.85546875" customWidth="1"/>
    <col min="17" max="17" width="8.140625" customWidth="1"/>
    <col min="18" max="18" width="16.28515625" customWidth="1"/>
    <col min="19" max="20" width="17.140625" customWidth="1"/>
    <col min="21" max="21" width="13.7109375" customWidth="1"/>
    <col min="22" max="22" width="12.5703125" customWidth="1"/>
    <col min="23" max="23" width="11.85546875" customWidth="1"/>
    <col min="24" max="24" width="13.7109375" customWidth="1"/>
    <col min="25" max="25" width="13.42578125" customWidth="1"/>
    <col min="26" max="26" width="48" customWidth="1"/>
    <col min="27" max="27" width="6.28515625" hidden="1" customWidth="1"/>
    <col min="28" max="28" width="1.28515625" customWidth="1"/>
  </cols>
  <sheetData>
    <row r="1" spans="1:27" s="214" customFormat="1" ht="23.25" x14ac:dyDescent="0.35">
      <c r="A1" s="351"/>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row>
    <row r="2" spans="1:27" s="216" customFormat="1" ht="95.25" customHeight="1" thickBot="1" x14ac:dyDescent="0.4">
      <c r="A2" s="352" t="s">
        <v>339</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215"/>
    </row>
    <row r="3" spans="1:27" s="218" customFormat="1" ht="16.5" thickBot="1" x14ac:dyDescent="0.25">
      <c r="A3" s="353" t="s">
        <v>296</v>
      </c>
      <c r="B3" s="354"/>
      <c r="C3" s="354"/>
      <c r="D3" s="354"/>
      <c r="E3" s="354"/>
      <c r="F3" s="355"/>
      <c r="G3" s="217"/>
      <c r="H3" s="353" t="s">
        <v>275</v>
      </c>
      <c r="I3" s="354"/>
      <c r="J3" s="354"/>
      <c r="K3" s="354"/>
      <c r="L3" s="354"/>
      <c r="M3" s="354"/>
      <c r="N3" s="354"/>
      <c r="O3" s="354"/>
      <c r="P3" s="354"/>
      <c r="Q3" s="354"/>
      <c r="R3" s="354"/>
      <c r="S3" s="354"/>
      <c r="T3" s="354"/>
      <c r="U3" s="354"/>
      <c r="V3" s="354"/>
      <c r="W3" s="354"/>
      <c r="X3" s="354"/>
      <c r="Y3" s="354"/>
      <c r="Z3" s="354"/>
      <c r="AA3" s="356"/>
    </row>
    <row r="4" spans="1:27" s="219" customFormat="1" ht="16.5" thickBot="1" x14ac:dyDescent="0.25">
      <c r="A4" s="353" t="s">
        <v>297</v>
      </c>
      <c r="B4" s="354"/>
      <c r="C4" s="354"/>
      <c r="D4" s="354"/>
      <c r="E4" s="354"/>
      <c r="F4" s="355"/>
      <c r="G4" s="217"/>
      <c r="H4" s="353" t="s">
        <v>306</v>
      </c>
      <c r="I4" s="354"/>
      <c r="J4" s="354"/>
      <c r="K4" s="354"/>
      <c r="L4" s="354"/>
      <c r="M4" s="354"/>
      <c r="N4" s="354"/>
      <c r="O4" s="354"/>
      <c r="P4" s="354"/>
      <c r="Q4" s="354"/>
      <c r="R4" s="354"/>
      <c r="S4" s="354"/>
      <c r="T4" s="354"/>
      <c r="U4" s="354"/>
      <c r="V4" s="354"/>
      <c r="W4" s="354"/>
      <c r="X4" s="354"/>
      <c r="Y4" s="354"/>
      <c r="Z4" s="354"/>
      <c r="AA4" s="356"/>
    </row>
    <row r="5" spans="1:27" s="218" customFormat="1" ht="16.5" thickBot="1" x14ac:dyDescent="0.25">
      <c r="A5" s="363" t="s">
        <v>298</v>
      </c>
      <c r="B5" s="364"/>
      <c r="C5" s="364"/>
      <c r="D5" s="364"/>
      <c r="E5" s="364"/>
      <c r="F5" s="365"/>
      <c r="G5" s="233"/>
      <c r="H5" s="363" t="s">
        <v>356</v>
      </c>
      <c r="I5" s="364"/>
      <c r="J5" s="364"/>
      <c r="K5" s="364"/>
      <c r="L5" s="364"/>
      <c r="M5" s="364"/>
      <c r="N5" s="364"/>
      <c r="O5" s="364"/>
      <c r="P5" s="364"/>
      <c r="Q5" s="364"/>
      <c r="R5" s="364"/>
      <c r="S5" s="364"/>
      <c r="T5" s="364"/>
      <c r="U5" s="364"/>
      <c r="V5" s="364"/>
      <c r="W5" s="364"/>
      <c r="X5" s="364"/>
      <c r="Y5" s="364"/>
      <c r="Z5" s="364"/>
      <c r="AA5" s="366"/>
    </row>
    <row r="6" spans="1:27" s="218" customFormat="1" ht="16.5" thickBot="1" x14ac:dyDescent="0.3">
      <c r="A6" s="363" t="s">
        <v>299</v>
      </c>
      <c r="B6" s="364"/>
      <c r="C6" s="364"/>
      <c r="D6" s="364"/>
      <c r="E6" s="364"/>
      <c r="F6" s="365"/>
      <c r="G6" s="233"/>
      <c r="H6" s="367" t="s">
        <v>343</v>
      </c>
      <c r="I6" s="368"/>
      <c r="J6" s="368"/>
      <c r="K6" s="368"/>
      <c r="L6" s="368"/>
      <c r="M6" s="368"/>
      <c r="N6" s="368"/>
      <c r="O6" s="368"/>
      <c r="P6" s="368"/>
      <c r="Q6" s="368"/>
      <c r="R6" s="368"/>
      <c r="S6" s="368"/>
      <c r="T6" s="368"/>
      <c r="U6" s="368"/>
      <c r="V6" s="368"/>
      <c r="W6" s="368"/>
      <c r="X6" s="368"/>
      <c r="Y6" s="368"/>
      <c r="Z6" s="368"/>
      <c r="AA6" s="369"/>
    </row>
    <row r="7" spans="1:27" s="218" customFormat="1" ht="16.5" thickBot="1" x14ac:dyDescent="0.25">
      <c r="A7" s="220" t="s">
        <v>357</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row>
    <row r="8" spans="1:27" ht="19.5" thickTop="1" thickBot="1" x14ac:dyDescent="0.25">
      <c r="A8" s="370" t="s">
        <v>316</v>
      </c>
      <c r="B8" s="370"/>
      <c r="C8" s="370"/>
      <c r="D8" s="370"/>
      <c r="E8" s="370"/>
      <c r="F8" s="370"/>
      <c r="G8" s="370"/>
      <c r="H8" s="370"/>
      <c r="I8" s="370"/>
      <c r="J8" s="370"/>
      <c r="K8" s="371" t="s">
        <v>317</v>
      </c>
      <c r="L8" s="371"/>
      <c r="M8" s="371"/>
      <c r="N8" s="371"/>
      <c r="O8" s="371"/>
      <c r="P8" s="371"/>
      <c r="Q8" s="371"/>
      <c r="R8" s="371"/>
      <c r="S8" s="371"/>
      <c r="T8" s="371"/>
      <c r="U8" s="371"/>
      <c r="V8" s="371"/>
      <c r="W8" s="371"/>
      <c r="X8" s="371"/>
      <c r="Y8" s="371"/>
      <c r="Z8" s="371"/>
      <c r="AA8" s="221"/>
    </row>
    <row r="9" spans="1:27" ht="30.75" customHeight="1" thickTop="1" thickBot="1" x14ac:dyDescent="0.25">
      <c r="A9" s="357" t="s">
        <v>318</v>
      </c>
      <c r="B9" s="360" t="s">
        <v>319</v>
      </c>
      <c r="C9" s="357" t="s">
        <v>320</v>
      </c>
      <c r="D9" s="357" t="s">
        <v>321</v>
      </c>
      <c r="E9" s="357" t="s">
        <v>322</v>
      </c>
      <c r="F9" s="357" t="s">
        <v>323</v>
      </c>
      <c r="G9" s="357" t="s">
        <v>324</v>
      </c>
      <c r="H9" s="357" t="s">
        <v>325</v>
      </c>
      <c r="I9" s="357" t="s">
        <v>276</v>
      </c>
      <c r="J9" s="357" t="s">
        <v>326</v>
      </c>
      <c r="K9" s="357" t="s">
        <v>300</v>
      </c>
      <c r="L9" s="357" t="s">
        <v>340</v>
      </c>
      <c r="M9" s="385" t="s">
        <v>277</v>
      </c>
      <c r="N9" s="386"/>
      <c r="O9" s="385" t="s">
        <v>301</v>
      </c>
      <c r="P9" s="387"/>
      <c r="Q9" s="387"/>
      <c r="R9" s="357" t="s">
        <v>341</v>
      </c>
      <c r="S9" s="357" t="s">
        <v>302</v>
      </c>
      <c r="T9" s="388" t="s">
        <v>303</v>
      </c>
      <c r="U9" s="389"/>
      <c r="V9" s="389"/>
      <c r="W9" s="360"/>
      <c r="X9" s="388" t="s">
        <v>327</v>
      </c>
      <c r="Y9" s="360"/>
      <c r="Z9" s="357" t="s">
        <v>304</v>
      </c>
    </row>
    <row r="10" spans="1:27" ht="14.25" thickTop="1" thickBot="1" x14ac:dyDescent="0.25">
      <c r="A10" s="358"/>
      <c r="B10" s="361"/>
      <c r="C10" s="358"/>
      <c r="D10" s="358"/>
      <c r="E10" s="358"/>
      <c r="F10" s="358"/>
      <c r="G10" s="358"/>
      <c r="H10" s="358"/>
      <c r="I10" s="358"/>
      <c r="J10" s="358"/>
      <c r="K10" s="358"/>
      <c r="L10" s="358"/>
      <c r="M10" s="231" t="s">
        <v>305</v>
      </c>
      <c r="N10" s="222" t="s">
        <v>279</v>
      </c>
      <c r="O10" s="357" t="s">
        <v>278</v>
      </c>
      <c r="P10" s="374" t="s">
        <v>279</v>
      </c>
      <c r="Q10" s="375"/>
      <c r="R10" s="358"/>
      <c r="S10" s="358"/>
      <c r="T10" s="376"/>
      <c r="U10" s="390"/>
      <c r="V10" s="390"/>
      <c r="W10" s="361"/>
      <c r="X10" s="377"/>
      <c r="Y10" s="362"/>
      <c r="Z10" s="358"/>
    </row>
    <row r="11" spans="1:27" ht="14.25" thickTop="1" thickBot="1" x14ac:dyDescent="0.25">
      <c r="A11" s="358"/>
      <c r="B11" s="361"/>
      <c r="C11" s="358"/>
      <c r="D11" s="358"/>
      <c r="E11" s="358"/>
      <c r="F11" s="358"/>
      <c r="G11" s="358"/>
      <c r="H11" s="358"/>
      <c r="I11" s="358"/>
      <c r="J11" s="358"/>
      <c r="K11" s="358"/>
      <c r="L11" s="358"/>
      <c r="M11" s="231"/>
      <c r="N11" s="231"/>
      <c r="O11" s="358"/>
      <c r="P11" s="358" t="s">
        <v>282</v>
      </c>
      <c r="Q11" s="376" t="s">
        <v>283</v>
      </c>
      <c r="R11" s="358"/>
      <c r="S11" s="358"/>
      <c r="T11" s="377"/>
      <c r="U11" s="391"/>
      <c r="V11" s="391"/>
      <c r="W11" s="362"/>
      <c r="X11" s="357" t="s">
        <v>287</v>
      </c>
      <c r="Y11" s="358" t="s">
        <v>288</v>
      </c>
      <c r="Z11" s="358"/>
    </row>
    <row r="12" spans="1:27" ht="14.25" thickTop="1" thickBot="1" x14ac:dyDescent="0.25">
      <c r="A12" s="358"/>
      <c r="B12" s="361"/>
      <c r="C12" s="358"/>
      <c r="D12" s="358"/>
      <c r="E12" s="358"/>
      <c r="F12" s="358"/>
      <c r="G12" s="358"/>
      <c r="H12" s="358"/>
      <c r="I12" s="358"/>
      <c r="J12" s="358"/>
      <c r="K12" s="358"/>
      <c r="L12" s="358"/>
      <c r="M12" s="231"/>
      <c r="N12" s="231"/>
      <c r="O12" s="358"/>
      <c r="P12" s="358"/>
      <c r="Q12" s="376"/>
      <c r="R12" s="358"/>
      <c r="S12" s="358"/>
      <c r="T12" s="223" t="s">
        <v>280</v>
      </c>
      <c r="U12" s="382" t="s">
        <v>281</v>
      </c>
      <c r="V12" s="383"/>
      <c r="W12" s="384"/>
      <c r="X12" s="378"/>
      <c r="Y12" s="380" t="s">
        <v>18</v>
      </c>
      <c r="Z12" s="358"/>
    </row>
    <row r="13" spans="1:27" ht="41.25" customHeight="1" thickTop="1" thickBot="1" x14ac:dyDescent="0.25">
      <c r="A13" s="359"/>
      <c r="B13" s="362"/>
      <c r="C13" s="359"/>
      <c r="D13" s="359"/>
      <c r="E13" s="359"/>
      <c r="F13" s="359"/>
      <c r="G13" s="359"/>
      <c r="H13" s="359"/>
      <c r="I13" s="359"/>
      <c r="J13" s="359"/>
      <c r="K13" s="359"/>
      <c r="L13" s="359"/>
      <c r="M13" s="232"/>
      <c r="N13" s="232"/>
      <c r="O13" s="359"/>
      <c r="P13" s="359"/>
      <c r="Q13" s="377"/>
      <c r="R13" s="359">
        <v>2017</v>
      </c>
      <c r="S13" s="359">
        <v>2019</v>
      </c>
      <c r="T13" s="224" t="s">
        <v>328</v>
      </c>
      <c r="U13" s="225" t="s">
        <v>284</v>
      </c>
      <c r="V13" s="226" t="s">
        <v>285</v>
      </c>
      <c r="W13" s="227" t="s">
        <v>286</v>
      </c>
      <c r="X13" s="379"/>
      <c r="Y13" s="381" t="s">
        <v>18</v>
      </c>
      <c r="Z13" s="359"/>
    </row>
    <row r="14" spans="1:27" ht="409.5" customHeight="1" thickTop="1" thickBot="1" x14ac:dyDescent="0.25">
      <c r="A14" s="372" t="s">
        <v>329</v>
      </c>
      <c r="B14" s="372" t="s">
        <v>330</v>
      </c>
      <c r="C14" s="372" t="s">
        <v>331</v>
      </c>
      <c r="D14" s="372" t="s">
        <v>332</v>
      </c>
      <c r="E14" s="372" t="s">
        <v>333</v>
      </c>
      <c r="F14" s="372" t="s">
        <v>334</v>
      </c>
      <c r="G14" s="372" t="s">
        <v>335</v>
      </c>
      <c r="H14" s="372" t="s">
        <v>336</v>
      </c>
      <c r="I14" s="372" t="s">
        <v>355</v>
      </c>
      <c r="J14" s="372" t="s">
        <v>337</v>
      </c>
      <c r="K14" s="234" t="s">
        <v>354</v>
      </c>
      <c r="L14" s="245" t="s">
        <v>338</v>
      </c>
      <c r="M14" s="238"/>
      <c r="N14" s="238"/>
      <c r="O14" s="238"/>
      <c r="P14" s="238"/>
      <c r="Q14" s="238"/>
      <c r="R14" s="238"/>
      <c r="S14" s="238"/>
      <c r="T14" s="238"/>
      <c r="U14" s="238"/>
      <c r="V14" s="238"/>
      <c r="W14" s="238"/>
      <c r="X14" s="235"/>
      <c r="Y14" s="235"/>
      <c r="Z14" s="236"/>
      <c r="AA14" s="237"/>
    </row>
    <row r="15" spans="1:27" ht="63.75" customHeight="1" thickTop="1" thickBot="1" x14ac:dyDescent="0.25">
      <c r="A15" s="373"/>
      <c r="B15" s="373"/>
      <c r="C15" s="373"/>
      <c r="D15" s="373"/>
      <c r="E15" s="373"/>
      <c r="F15" s="373"/>
      <c r="G15" s="373"/>
      <c r="H15" s="373"/>
      <c r="I15" s="373"/>
      <c r="J15" s="373"/>
      <c r="K15" s="238"/>
      <c r="L15" s="238"/>
      <c r="M15" s="238"/>
      <c r="N15" s="238"/>
      <c r="O15" s="238"/>
      <c r="P15" s="238"/>
      <c r="Q15" s="238"/>
      <c r="R15" s="238" t="s">
        <v>7</v>
      </c>
      <c r="S15" s="238" t="s">
        <v>7</v>
      </c>
      <c r="T15" s="238" t="s">
        <v>7</v>
      </c>
      <c r="U15" s="238" t="s">
        <v>7</v>
      </c>
      <c r="V15" s="238" t="s">
        <v>7</v>
      </c>
      <c r="W15" s="238" t="s">
        <v>7</v>
      </c>
      <c r="X15" s="238" t="s">
        <v>7</v>
      </c>
      <c r="Y15" s="235" t="s">
        <v>7</v>
      </c>
      <c r="Z15" s="239"/>
      <c r="AA15" s="237"/>
    </row>
    <row r="16" spans="1:27" ht="14.25" thickTop="1" thickBot="1" x14ac:dyDescent="0.25">
      <c r="A16" s="228"/>
      <c r="B16" s="228"/>
      <c r="C16" s="228"/>
      <c r="D16" s="228"/>
      <c r="E16" s="228"/>
      <c r="F16" s="229"/>
      <c r="G16" s="228"/>
      <c r="H16" s="228"/>
      <c r="I16" s="228"/>
      <c r="J16" s="228"/>
      <c r="K16" s="229"/>
      <c r="L16" s="229"/>
      <c r="M16" s="229"/>
      <c r="N16" s="228"/>
      <c r="O16" s="228"/>
      <c r="P16" s="228"/>
      <c r="Q16" s="228"/>
      <c r="R16" s="229"/>
      <c r="S16" s="229"/>
      <c r="T16" s="229"/>
      <c r="U16" s="229"/>
      <c r="V16" s="229"/>
      <c r="W16" s="229" t="s">
        <v>342</v>
      </c>
      <c r="X16" s="244">
        <f>SUM(X14:X15)</f>
        <v>0</v>
      </c>
      <c r="Y16" s="229"/>
      <c r="Z16" s="229"/>
    </row>
    <row r="17" spans="1:26" ht="14.25" thickTop="1" thickBot="1" x14ac:dyDescent="0.25">
      <c r="A17" s="228"/>
      <c r="B17" s="228"/>
      <c r="C17" s="228"/>
      <c r="D17" s="228"/>
      <c r="E17" s="228"/>
      <c r="F17" s="229"/>
      <c r="G17" s="228"/>
      <c r="H17" s="228"/>
      <c r="I17" s="228"/>
      <c r="J17" s="228"/>
      <c r="K17" s="229"/>
      <c r="L17" s="229"/>
      <c r="M17" s="229"/>
      <c r="N17" s="228"/>
      <c r="O17" s="228"/>
      <c r="P17" s="228"/>
      <c r="Q17" s="228"/>
      <c r="R17" s="229"/>
      <c r="S17" s="229"/>
      <c r="T17" s="229"/>
      <c r="U17" s="229"/>
      <c r="V17" s="229"/>
      <c r="W17" s="229"/>
      <c r="X17" s="229"/>
      <c r="Y17" s="229"/>
      <c r="Z17" s="229"/>
    </row>
    <row r="18" spans="1:26" ht="14.25" thickTop="1" thickBot="1" x14ac:dyDescent="0.25">
      <c r="A18" s="228"/>
      <c r="B18" s="228"/>
      <c r="C18" s="228"/>
      <c r="D18" s="228"/>
      <c r="E18" s="228"/>
      <c r="F18" s="229"/>
      <c r="G18" s="228"/>
      <c r="H18" s="228"/>
      <c r="I18" s="228"/>
      <c r="J18" s="228"/>
      <c r="K18" s="229"/>
      <c r="L18" s="229"/>
      <c r="M18" s="229"/>
      <c r="N18" s="228"/>
      <c r="O18" s="228"/>
      <c r="P18" s="228"/>
      <c r="Q18" s="228"/>
      <c r="R18" s="229"/>
      <c r="S18" s="229"/>
      <c r="T18" s="229"/>
      <c r="U18" s="229"/>
      <c r="V18" s="229"/>
      <c r="W18" s="229"/>
      <c r="X18" s="229"/>
      <c r="Y18" s="229"/>
      <c r="Z18" s="229"/>
    </row>
    <row r="19" spans="1:26" ht="14.25" thickTop="1" thickBot="1" x14ac:dyDescent="0.25">
      <c r="A19" s="228"/>
      <c r="B19" s="228"/>
      <c r="C19" s="228"/>
      <c r="D19" s="228"/>
      <c r="E19" s="228"/>
      <c r="F19" s="229"/>
      <c r="G19" s="228"/>
      <c r="H19" s="228"/>
      <c r="I19" s="228"/>
      <c r="J19" s="228"/>
      <c r="K19" s="229"/>
      <c r="L19" s="229"/>
      <c r="M19" s="229"/>
      <c r="N19" s="228"/>
      <c r="O19" s="228"/>
      <c r="P19" s="228"/>
      <c r="Q19" s="228"/>
      <c r="R19" s="229"/>
      <c r="S19" s="229"/>
      <c r="T19" s="229"/>
      <c r="U19" s="229"/>
      <c r="V19" s="229"/>
      <c r="W19" s="229"/>
      <c r="X19" s="229"/>
      <c r="Y19" s="229"/>
      <c r="Z19" s="229"/>
    </row>
    <row r="20" spans="1:26" ht="14.25" thickTop="1" thickBot="1" x14ac:dyDescent="0.25">
      <c r="A20" s="228"/>
      <c r="B20" s="228"/>
      <c r="C20" s="228"/>
      <c r="D20" s="228"/>
      <c r="E20" s="228"/>
      <c r="F20" s="229"/>
      <c r="G20" s="228"/>
      <c r="H20" s="228"/>
      <c r="I20" s="228"/>
      <c r="J20" s="228"/>
      <c r="K20" s="229"/>
      <c r="L20" s="229"/>
      <c r="M20" s="229"/>
      <c r="N20" s="228"/>
      <c r="O20" s="228"/>
      <c r="P20" s="228"/>
      <c r="Q20" s="228"/>
      <c r="R20" s="229"/>
      <c r="S20" s="229"/>
      <c r="T20" s="229"/>
      <c r="U20" s="229"/>
      <c r="V20" s="229"/>
      <c r="W20" s="229"/>
      <c r="X20" s="229"/>
      <c r="Y20" s="229"/>
      <c r="Z20" s="229"/>
    </row>
    <row r="21" spans="1:26" ht="14.25" thickTop="1" thickBot="1" x14ac:dyDescent="0.25">
      <c r="A21" s="228"/>
      <c r="B21" s="228"/>
      <c r="C21" s="228"/>
      <c r="D21" s="228"/>
      <c r="E21" s="228"/>
      <c r="F21" s="229"/>
      <c r="G21" s="228"/>
      <c r="H21" s="228"/>
      <c r="I21" s="228"/>
      <c r="J21" s="228"/>
      <c r="K21" s="229"/>
      <c r="L21" s="229"/>
      <c r="M21" s="229"/>
      <c r="N21" s="228"/>
      <c r="O21" s="228"/>
      <c r="P21" s="228"/>
      <c r="Q21" s="228"/>
      <c r="R21" s="229"/>
      <c r="S21" s="229"/>
      <c r="T21" s="229"/>
      <c r="U21" s="229"/>
      <c r="V21" s="229"/>
      <c r="W21" s="229"/>
      <c r="X21" s="229"/>
      <c r="Y21" s="229"/>
      <c r="Z21" s="229"/>
    </row>
    <row r="22" spans="1:26" ht="14.25" thickTop="1" thickBot="1" x14ac:dyDescent="0.25">
      <c r="A22" s="228"/>
      <c r="B22" s="228"/>
      <c r="C22" s="228"/>
      <c r="D22" s="228"/>
      <c r="E22" s="228"/>
      <c r="F22" s="229"/>
      <c r="G22" s="228"/>
      <c r="H22" s="228"/>
      <c r="I22" s="228"/>
      <c r="J22" s="228"/>
      <c r="K22" s="229"/>
      <c r="L22" s="229"/>
      <c r="M22" s="229"/>
      <c r="N22" s="228"/>
      <c r="O22" s="228"/>
      <c r="P22" s="228"/>
      <c r="Q22" s="228"/>
      <c r="R22" s="229"/>
      <c r="S22" s="229"/>
      <c r="T22" s="229"/>
      <c r="U22" s="229"/>
      <c r="V22" s="229"/>
      <c r="W22" s="229"/>
      <c r="X22" s="229"/>
      <c r="Y22" s="229"/>
      <c r="Z22" s="229"/>
    </row>
    <row r="23" spans="1:26" ht="14.25" thickTop="1" thickBot="1" x14ac:dyDescent="0.25">
      <c r="A23" s="230"/>
      <c r="B23" s="230"/>
      <c r="C23" s="230"/>
      <c r="D23" s="228"/>
      <c r="E23" s="228"/>
      <c r="F23" s="230"/>
      <c r="G23" s="228"/>
      <c r="H23" s="230"/>
      <c r="I23" s="230"/>
      <c r="J23" s="230"/>
      <c r="K23" s="230"/>
      <c r="L23" s="229"/>
      <c r="M23" s="229"/>
      <c r="N23" s="228"/>
      <c r="O23" s="230"/>
      <c r="P23" s="230"/>
      <c r="Q23" s="228"/>
      <c r="R23" s="230"/>
      <c r="S23" s="229"/>
      <c r="T23" s="230"/>
      <c r="U23" s="229"/>
      <c r="V23" s="230"/>
      <c r="W23" s="230"/>
      <c r="X23" s="230"/>
      <c r="Y23" s="229"/>
      <c r="Z23" s="229"/>
    </row>
    <row r="24" spans="1:26" ht="13.5" thickTop="1" x14ac:dyDescent="0.2"/>
  </sheetData>
  <mergeCells count="48">
    <mergeCell ref="H14:H15"/>
    <mergeCell ref="I14:I15"/>
    <mergeCell ref="J14:J15"/>
    <mergeCell ref="G9:G13"/>
    <mergeCell ref="G14:G15"/>
    <mergeCell ref="L9:L13"/>
    <mergeCell ref="H9:H13"/>
    <mergeCell ref="I9:I13"/>
    <mergeCell ref="J9:J13"/>
    <mergeCell ref="K9:K13"/>
    <mergeCell ref="A14:A15"/>
    <mergeCell ref="B14:B15"/>
    <mergeCell ref="C14:C15"/>
    <mergeCell ref="D14:D15"/>
    <mergeCell ref="E14:E15"/>
    <mergeCell ref="F14:F15"/>
    <mergeCell ref="Z9:Z13"/>
    <mergeCell ref="O10:O13"/>
    <mergeCell ref="P10:Q10"/>
    <mergeCell ref="P11:P13"/>
    <mergeCell ref="Q11:Q13"/>
    <mergeCell ref="X11:X13"/>
    <mergeCell ref="Y11:Y13"/>
    <mergeCell ref="U12:W12"/>
    <mergeCell ref="M9:N9"/>
    <mergeCell ref="O9:Q9"/>
    <mergeCell ref="R9:R13"/>
    <mergeCell ref="S9:S13"/>
    <mergeCell ref="T9:W11"/>
    <mergeCell ref="X9:Y10"/>
    <mergeCell ref="F9:F13"/>
    <mergeCell ref="A5:F5"/>
    <mergeCell ref="H5:AA5"/>
    <mergeCell ref="A6:F6"/>
    <mergeCell ref="H6:AA6"/>
    <mergeCell ref="A8:J8"/>
    <mergeCell ref="K8:Z8"/>
    <mergeCell ref="A9:A13"/>
    <mergeCell ref="B9:B13"/>
    <mergeCell ref="C9:C13"/>
    <mergeCell ref="D9:D13"/>
    <mergeCell ref="E9:E13"/>
    <mergeCell ref="A1:AA1"/>
    <mergeCell ref="A2:Z2"/>
    <mergeCell ref="A3:F3"/>
    <mergeCell ref="H3:AA3"/>
    <mergeCell ref="A4:F4"/>
    <mergeCell ref="H4:AA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N24"/>
  <sheetViews>
    <sheetView zoomScale="66" zoomScaleNormal="66" zoomScalePageLayoutView="66" workbookViewId="0"/>
  </sheetViews>
  <sheetFormatPr baseColWidth="10" defaultColWidth="10.85546875" defaultRowHeight="12.75" x14ac:dyDescent="0.2"/>
  <cols>
    <col min="1" max="1" width="20.28515625" style="204" customWidth="1"/>
    <col min="2" max="2" width="24.42578125" style="204" customWidth="1"/>
    <col min="3" max="3" width="22.28515625" style="204" customWidth="1"/>
    <col min="4" max="4" width="23.140625" style="204" customWidth="1"/>
    <col min="5" max="5" width="31" style="204" customWidth="1"/>
    <col min="6" max="6" width="10.7109375" style="204" customWidth="1"/>
    <col min="7" max="7" width="12.42578125" style="204" customWidth="1"/>
    <col min="8" max="8" width="16.28515625" style="204" customWidth="1"/>
    <col min="9" max="12" width="10.7109375" style="204" customWidth="1"/>
    <col min="13" max="13" width="25.42578125" style="204" customWidth="1"/>
    <col min="14" max="14" width="33" style="204" customWidth="1"/>
    <col min="15" max="16384" width="10.85546875" style="204"/>
  </cols>
  <sheetData>
    <row r="8" spans="1:14" ht="15" x14ac:dyDescent="0.2">
      <c r="A8" s="213" t="s">
        <v>7</v>
      </c>
      <c r="B8" s="212"/>
      <c r="C8" s="212"/>
      <c r="D8" s="212"/>
      <c r="E8" s="212"/>
      <c r="F8" s="212"/>
      <c r="G8" s="212"/>
      <c r="H8" s="212"/>
      <c r="I8" s="212"/>
      <c r="J8" s="212"/>
      <c r="K8" s="212"/>
      <c r="L8" s="212"/>
      <c r="M8" s="212"/>
    </row>
    <row r="9" spans="1:14" ht="16.5" thickBot="1" x14ac:dyDescent="0.25">
      <c r="A9" s="392" t="s">
        <v>344</v>
      </c>
      <c r="B9" s="392"/>
      <c r="C9" s="392"/>
      <c r="D9" s="392"/>
      <c r="E9" s="392"/>
      <c r="F9" s="392"/>
      <c r="G9" s="392"/>
      <c r="H9" s="392"/>
      <c r="I9" s="392"/>
      <c r="J9" s="392"/>
      <c r="K9" s="392"/>
      <c r="L9" s="392"/>
      <c r="M9" s="392"/>
      <c r="N9" s="392"/>
    </row>
    <row r="10" spans="1:14" ht="15.75" thickBot="1" x14ac:dyDescent="0.25">
      <c r="A10" s="393" t="s">
        <v>307</v>
      </c>
      <c r="B10" s="394"/>
      <c r="C10" s="394"/>
      <c r="D10" s="395" t="s">
        <v>275</v>
      </c>
      <c r="E10" s="396"/>
      <c r="F10" s="396"/>
      <c r="G10" s="396"/>
      <c r="H10" s="396"/>
      <c r="I10" s="396"/>
      <c r="J10" s="396"/>
      <c r="K10" s="396"/>
      <c r="L10" s="396"/>
      <c r="M10" s="396"/>
      <c r="N10" s="397"/>
    </row>
    <row r="11" spans="1:14" ht="15.75" thickBot="1" x14ac:dyDescent="0.25">
      <c r="A11" s="398" t="s">
        <v>308</v>
      </c>
      <c r="B11" s="399"/>
      <c r="C11" s="400"/>
      <c r="D11" s="395" t="s">
        <v>306</v>
      </c>
      <c r="E11" s="396"/>
      <c r="F11" s="396"/>
      <c r="G11" s="396"/>
      <c r="H11" s="396"/>
      <c r="I11" s="396"/>
      <c r="J11" s="396"/>
      <c r="K11" s="396"/>
      <c r="L11" s="396"/>
      <c r="M11" s="396"/>
      <c r="N11" s="397"/>
    </row>
    <row r="12" spans="1:14" ht="15.75" thickBot="1" x14ac:dyDescent="0.25">
      <c r="A12" s="393" t="s">
        <v>309</v>
      </c>
      <c r="B12" s="394"/>
      <c r="C12" s="394"/>
      <c r="D12" s="395" t="s">
        <v>347</v>
      </c>
      <c r="E12" s="396"/>
      <c r="F12" s="396"/>
      <c r="G12" s="396"/>
      <c r="H12" s="396"/>
      <c r="I12" s="396"/>
      <c r="J12" s="396"/>
      <c r="K12" s="396"/>
      <c r="L12" s="396"/>
      <c r="M12" s="396"/>
      <c r="N12" s="397"/>
    </row>
    <row r="13" spans="1:14" ht="15.75" thickBot="1" x14ac:dyDescent="0.25">
      <c r="A13" s="393" t="s">
        <v>310</v>
      </c>
      <c r="B13" s="394"/>
      <c r="C13" s="401"/>
      <c r="D13" s="395" t="s">
        <v>343</v>
      </c>
      <c r="E13" s="396"/>
      <c r="F13" s="396"/>
      <c r="G13" s="396"/>
      <c r="H13" s="396"/>
      <c r="I13" s="396"/>
      <c r="J13" s="396"/>
      <c r="K13" s="396"/>
      <c r="L13" s="396"/>
      <c r="M13" s="396"/>
      <c r="N13" s="397"/>
    </row>
    <row r="14" spans="1:14" ht="15" x14ac:dyDescent="0.2">
      <c r="A14" s="402"/>
      <c r="B14" s="402"/>
      <c r="C14" s="402"/>
      <c r="D14" s="402"/>
      <c r="E14" s="402"/>
      <c r="F14" s="402"/>
      <c r="G14" s="402"/>
      <c r="H14" s="402"/>
      <c r="I14" s="402"/>
      <c r="J14" s="402"/>
      <c r="K14" s="402"/>
      <c r="L14" s="402"/>
      <c r="M14" s="402"/>
      <c r="N14" s="402"/>
    </row>
    <row r="15" spans="1:14" ht="15.75" thickBot="1" x14ac:dyDescent="0.25">
      <c r="A15" s="403" t="s">
        <v>311</v>
      </c>
      <c r="B15" s="403"/>
      <c r="C15" s="403"/>
      <c r="D15" s="403"/>
      <c r="E15" s="403"/>
      <c r="F15" s="403"/>
      <c r="G15" s="403"/>
      <c r="H15" s="403"/>
      <c r="I15" s="403"/>
      <c r="J15" s="403"/>
      <c r="K15" s="403"/>
      <c r="L15" s="403"/>
      <c r="M15" s="403"/>
      <c r="N15" s="403"/>
    </row>
    <row r="16" spans="1:14" x14ac:dyDescent="0.2">
      <c r="A16" s="404" t="s">
        <v>345</v>
      </c>
      <c r="B16" s="404" t="s">
        <v>290</v>
      </c>
      <c r="C16" s="404" t="s">
        <v>312</v>
      </c>
      <c r="D16" s="404" t="s">
        <v>313</v>
      </c>
      <c r="E16" s="407" t="s">
        <v>346</v>
      </c>
      <c r="F16" s="410" t="s">
        <v>314</v>
      </c>
      <c r="G16" s="411"/>
      <c r="H16" s="411"/>
      <c r="I16" s="412"/>
      <c r="J16" s="410" t="s">
        <v>315</v>
      </c>
      <c r="K16" s="411"/>
      <c r="L16" s="411"/>
      <c r="M16" s="412"/>
      <c r="N16" s="404" t="s">
        <v>289</v>
      </c>
    </row>
    <row r="17" spans="1:14" ht="13.5" thickBot="1" x14ac:dyDescent="0.25">
      <c r="A17" s="405"/>
      <c r="B17" s="405"/>
      <c r="C17" s="405"/>
      <c r="D17" s="405"/>
      <c r="E17" s="408"/>
      <c r="F17" s="413"/>
      <c r="G17" s="414"/>
      <c r="H17" s="414"/>
      <c r="I17" s="415"/>
      <c r="J17" s="413"/>
      <c r="K17" s="414"/>
      <c r="L17" s="414"/>
      <c r="M17" s="415"/>
      <c r="N17" s="405"/>
    </row>
    <row r="18" spans="1:14" ht="85.5" customHeight="1" thickBot="1" x14ac:dyDescent="0.25">
      <c r="A18" s="406"/>
      <c r="B18" s="406"/>
      <c r="C18" s="406"/>
      <c r="D18" s="406"/>
      <c r="E18" s="409"/>
      <c r="F18" s="240" t="s">
        <v>291</v>
      </c>
      <c r="G18" s="240" t="s">
        <v>292</v>
      </c>
      <c r="H18" s="240" t="s">
        <v>294</v>
      </c>
      <c r="I18" s="240" t="s">
        <v>293</v>
      </c>
      <c r="J18" s="240" t="s">
        <v>291</v>
      </c>
      <c r="K18" s="240" t="s">
        <v>292</v>
      </c>
      <c r="L18" s="240" t="s">
        <v>294</v>
      </c>
      <c r="M18" s="240" t="s">
        <v>293</v>
      </c>
      <c r="N18" s="406"/>
    </row>
    <row r="19" spans="1:14" ht="120" x14ac:dyDescent="0.2">
      <c r="A19" s="207" t="s">
        <v>348</v>
      </c>
      <c r="B19" s="208" t="s">
        <v>295</v>
      </c>
      <c r="C19" s="209">
        <v>1</v>
      </c>
      <c r="D19" s="243" t="s">
        <v>352</v>
      </c>
      <c r="E19" s="241">
        <v>3291.44</v>
      </c>
      <c r="F19" s="241"/>
      <c r="G19" s="241"/>
      <c r="H19" s="241"/>
      <c r="I19" s="241"/>
      <c r="J19" s="241"/>
      <c r="K19" s="241"/>
      <c r="L19" s="241"/>
      <c r="M19" s="241">
        <v>3291.44</v>
      </c>
      <c r="N19" s="241" t="s">
        <v>306</v>
      </c>
    </row>
    <row r="20" spans="1:14" ht="60" x14ac:dyDescent="0.2">
      <c r="A20" s="206" t="s">
        <v>351</v>
      </c>
      <c r="B20" s="205" t="s">
        <v>295</v>
      </c>
      <c r="C20" s="203">
        <v>1</v>
      </c>
      <c r="D20" s="243" t="s">
        <v>352</v>
      </c>
      <c r="E20" s="241">
        <v>32.700000000000003</v>
      </c>
      <c r="F20" s="242"/>
      <c r="G20" s="242"/>
      <c r="H20" s="242"/>
      <c r="I20" s="242"/>
      <c r="J20" s="242"/>
      <c r="K20" s="242"/>
      <c r="L20" s="242"/>
      <c r="M20" s="241">
        <v>32.700000000000003</v>
      </c>
      <c r="N20" s="241" t="s">
        <v>274</v>
      </c>
    </row>
    <row r="21" spans="1:14" ht="60" x14ac:dyDescent="0.2">
      <c r="A21" s="210" t="s">
        <v>349</v>
      </c>
      <c r="B21" s="205" t="s">
        <v>295</v>
      </c>
      <c r="C21" s="211">
        <v>1</v>
      </c>
      <c r="D21" s="243" t="s">
        <v>350</v>
      </c>
      <c r="E21" s="241">
        <v>14.3</v>
      </c>
      <c r="F21" s="242"/>
      <c r="G21" s="242"/>
      <c r="H21" s="242"/>
      <c r="I21" s="242"/>
      <c r="J21" s="242"/>
      <c r="K21" s="242"/>
      <c r="L21" s="242"/>
      <c r="M21" s="241">
        <v>14.3</v>
      </c>
      <c r="N21" s="241" t="s">
        <v>353</v>
      </c>
    </row>
    <row r="22" spans="1:14" x14ac:dyDescent="0.2">
      <c r="A22" s="242"/>
      <c r="B22" s="242"/>
      <c r="C22" s="242"/>
      <c r="D22" s="242"/>
      <c r="E22" s="242"/>
      <c r="F22" s="242"/>
      <c r="G22" s="242"/>
      <c r="H22" s="242"/>
      <c r="I22" s="242"/>
      <c r="J22" s="242"/>
      <c r="K22" s="242"/>
      <c r="L22" s="242"/>
      <c r="M22" s="242"/>
      <c r="N22" s="242"/>
    </row>
    <row r="23" spans="1:14" x14ac:dyDescent="0.2">
      <c r="A23" s="242"/>
      <c r="B23" s="242"/>
      <c r="C23" s="242"/>
      <c r="D23" s="242"/>
      <c r="E23" s="242"/>
      <c r="F23" s="242"/>
      <c r="G23" s="242"/>
      <c r="H23" s="242"/>
      <c r="I23" s="242"/>
      <c r="J23" s="242"/>
      <c r="K23" s="242"/>
      <c r="L23" s="242"/>
      <c r="M23" s="242"/>
      <c r="N23" s="242"/>
    </row>
    <row r="24" spans="1:14" x14ac:dyDescent="0.2">
      <c r="A24" s="242"/>
      <c r="B24" s="242"/>
      <c r="C24" s="242"/>
      <c r="D24" s="242"/>
      <c r="E24" s="242"/>
      <c r="F24" s="242"/>
      <c r="G24" s="242"/>
      <c r="H24" s="242"/>
      <c r="I24" s="242"/>
      <c r="J24" s="242"/>
      <c r="K24" s="242"/>
      <c r="L24" s="242"/>
      <c r="M24" s="242"/>
      <c r="N24" s="242"/>
    </row>
  </sheetData>
  <mergeCells count="19">
    <mergeCell ref="A15:N15"/>
    <mergeCell ref="A16:A18"/>
    <mergeCell ref="B16:B18"/>
    <mergeCell ref="C16:C18"/>
    <mergeCell ref="D16:D18"/>
    <mergeCell ref="E16:E18"/>
    <mergeCell ref="F16:I17"/>
    <mergeCell ref="J16:M17"/>
    <mergeCell ref="N16:N18"/>
    <mergeCell ref="A12:C12"/>
    <mergeCell ref="D12:N12"/>
    <mergeCell ref="A13:C13"/>
    <mergeCell ref="D13:N13"/>
    <mergeCell ref="A14:N14"/>
    <mergeCell ref="A9:N9"/>
    <mergeCell ref="A10:C10"/>
    <mergeCell ref="D10:N10"/>
    <mergeCell ref="A11:C11"/>
    <mergeCell ref="D11:N11"/>
  </mergeCells>
  <pageMargins left="0.70866141732283472" right="0.70866141732283472" top="0.74803149606299213" bottom="0.74803149606299213" header="0.31496062992125984" footer="0.31496062992125984"/>
  <pageSetup paperSize="5"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DINERO_RESP</vt:lpstr>
      <vt:lpstr>PEP1 (2)</vt:lpstr>
      <vt:lpstr>MAPP CTP 2021</vt:lpstr>
      <vt:lpstr>FICHA TECNICA INVERSIÓN PÚBLICA</vt:lpstr>
      <vt:lpstr>'PEP1 (2)'!Área_de_impresión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oviedocar</dc:creator>
  <cp:lastModifiedBy>Laura Cristina Monge Sibaja</cp:lastModifiedBy>
  <cp:lastPrinted>2020-05-06T14:31:44Z</cp:lastPrinted>
  <dcterms:created xsi:type="dcterms:W3CDTF">2008-05-12T19:34:51Z</dcterms:created>
  <dcterms:modified xsi:type="dcterms:W3CDTF">2020-05-28T19:01:55Z</dcterms:modified>
</cp:coreProperties>
</file>